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65" windowWidth="15450" windowHeight="11580" activeTab="0"/>
  </bookViews>
  <sheets>
    <sheet name="New Homes Bonus" sheetId="1" r:id="rId1"/>
    <sheet name="Cumulative Payments" sheetId="2" r:id="rId2"/>
    <sheet name="Year 5 Payments" sheetId="3" r:id="rId3"/>
    <sheet name="Estimates of Payments" sheetId="4" r:id="rId4"/>
    <sheet name="Data" sheetId="5" state="hidden" r:id="rId5"/>
  </sheets>
  <definedNames>
    <definedName name="LA">'Data'!$C$3</definedName>
  </definedNames>
  <calcPr fullCalcOnLoad="1"/>
</workbook>
</file>

<file path=xl/comments2.xml><?xml version="1.0" encoding="utf-8"?>
<comments xmlns="http://schemas.openxmlformats.org/spreadsheetml/2006/main">
  <authors>
    <author>hround</author>
  </authors>
  <commentList>
    <comment ref="B4" authorId="0">
      <text>
        <r>
          <rPr>
            <b/>
            <sz val="18"/>
            <rFont val="Calibri"/>
            <family val="2"/>
          </rPr>
          <t>Please select your local authority or county (counties at bottom of list).</t>
        </r>
      </text>
    </comment>
  </commentList>
</comments>
</file>

<file path=xl/comments3.xml><?xml version="1.0" encoding="utf-8"?>
<comments xmlns="http://schemas.openxmlformats.org/spreadsheetml/2006/main">
  <authors>
    <author>hround</author>
  </authors>
  <commentList>
    <comment ref="B4" authorId="0">
      <text>
        <r>
          <rPr>
            <b/>
            <sz val="18"/>
            <rFont val="Calibri"/>
            <family val="2"/>
          </rPr>
          <t>Please select your local authority or county (counties at bottom of list).</t>
        </r>
        <r>
          <rPr>
            <sz val="18"/>
            <rFont val="Calibri"/>
            <family val="2"/>
          </rPr>
          <t xml:space="preserve">
</t>
        </r>
      </text>
    </comment>
  </commentList>
</comments>
</file>

<file path=xl/comments4.xml><?xml version="1.0" encoding="utf-8"?>
<comments xmlns="http://schemas.openxmlformats.org/spreadsheetml/2006/main">
  <authors>
    <author>hround</author>
    <author>Helen Round</author>
    <author>rmould</author>
  </authors>
  <commentList>
    <comment ref="B4" authorId="0">
      <text>
        <r>
          <rPr>
            <b/>
            <sz val="18"/>
            <rFont val="Calibri"/>
            <family val="2"/>
          </rPr>
          <t>Please select your local authority.</t>
        </r>
      </text>
    </comment>
    <comment ref="B15" authorId="1">
      <text>
        <r>
          <rPr>
            <b/>
            <sz val="18"/>
            <rFont val="Calibri"/>
            <family val="2"/>
          </rPr>
          <t xml:space="preserve">Please enter your estimates of delivery in the green boxes.
</t>
        </r>
      </text>
    </comment>
    <comment ref="B21" authorId="1">
      <text>
        <r>
          <rPr>
            <b/>
            <sz val="18"/>
            <rFont val="Calibri"/>
            <family val="2"/>
          </rPr>
          <t>If there is an increase in the number of long-term empty homes, please enter this as a negative number.</t>
        </r>
      </text>
    </comment>
    <comment ref="B23" authorId="2">
      <text>
        <r>
          <rPr>
            <b/>
            <sz val="18"/>
            <rFont val="Calibri"/>
            <family val="2"/>
          </rPr>
          <t>Please include traveller pitches separately - do not include figures in net additions or gross affordable units above.</t>
        </r>
      </text>
    </comment>
  </commentList>
</comments>
</file>

<file path=xl/sharedStrings.xml><?xml version="1.0" encoding="utf-8"?>
<sst xmlns="http://schemas.openxmlformats.org/spreadsheetml/2006/main" count="2223" uniqueCount="514">
  <si>
    <t>LA</t>
  </si>
  <si>
    <t>Band</t>
  </si>
  <si>
    <t>A</t>
  </si>
  <si>
    <t>B</t>
  </si>
  <si>
    <t>C</t>
  </si>
  <si>
    <t>D</t>
  </si>
  <si>
    <t>E</t>
  </si>
  <si>
    <t>F</t>
  </si>
  <si>
    <t>G</t>
  </si>
  <si>
    <t>H</t>
  </si>
  <si>
    <t>http://www.communities.gov.uk/documents/housing/xls/152924.xls</t>
  </si>
  <si>
    <t>Adur</t>
  </si>
  <si>
    <t>Allerdale</t>
  </si>
  <si>
    <t>Amber Valley</t>
  </si>
  <si>
    <t>Arun</t>
  </si>
  <si>
    <t>Ashfield</t>
  </si>
  <si>
    <t>Ashford</t>
  </si>
  <si>
    <t>Aylesbury Vale</t>
  </si>
  <si>
    <t>Babergh</t>
  </si>
  <si>
    <t>Barking &amp; Dagenham</t>
  </si>
  <si>
    <t>Barnet</t>
  </si>
  <si>
    <t>Barnsley</t>
  </si>
  <si>
    <t>Barrow-in-Furness</t>
  </si>
  <si>
    <t>Basildon</t>
  </si>
  <si>
    <t>Basingstoke &amp; Deane</t>
  </si>
  <si>
    <t>Bassetlaw</t>
  </si>
  <si>
    <t>Bath &amp; North East Somerset</t>
  </si>
  <si>
    <t>Bedford UA</t>
  </si>
  <si>
    <t>Bexley</t>
  </si>
  <si>
    <t>Birmingham</t>
  </si>
  <si>
    <t>Blaby</t>
  </si>
  <si>
    <t>Blackburn with Darwen UA</t>
  </si>
  <si>
    <t>Blackpool UA</t>
  </si>
  <si>
    <t>Bolsover</t>
  </si>
  <si>
    <t>Bolton</t>
  </si>
  <si>
    <t>Boston</t>
  </si>
  <si>
    <t>Bournemouth UA</t>
  </si>
  <si>
    <t>Bracknell Forest UA</t>
  </si>
  <si>
    <t>Bradford</t>
  </si>
  <si>
    <t>Braintree</t>
  </si>
  <si>
    <t>Breckland</t>
  </si>
  <si>
    <t>Brent</t>
  </si>
  <si>
    <t>Brentwood</t>
  </si>
  <si>
    <t>Brighton and Hove</t>
  </si>
  <si>
    <t>Bristol</t>
  </si>
  <si>
    <t>Broadland</t>
  </si>
  <si>
    <t>Bromley</t>
  </si>
  <si>
    <t>Bromsgrove</t>
  </si>
  <si>
    <t>Broxbourne</t>
  </si>
  <si>
    <t>Broxtowe</t>
  </si>
  <si>
    <t>Burnley</t>
  </si>
  <si>
    <t>Bury</t>
  </si>
  <si>
    <t>Calderdale</t>
  </si>
  <si>
    <t>Cambridge</t>
  </si>
  <si>
    <t>Camden</t>
  </si>
  <si>
    <t>Cannock Chase</t>
  </si>
  <si>
    <t>Canterbury</t>
  </si>
  <si>
    <t>Carlisle</t>
  </si>
  <si>
    <t>Castle Point</t>
  </si>
  <si>
    <t>Central Bedfordshire UA</t>
  </si>
  <si>
    <t>Charnwood</t>
  </si>
  <si>
    <t>Chelmsford</t>
  </si>
  <si>
    <t>Cheltenham</t>
  </si>
  <si>
    <t>Cherwell</t>
  </si>
  <si>
    <t>Cheshire East UA</t>
  </si>
  <si>
    <t>Cheshire West and Chester UA</t>
  </si>
  <si>
    <t>Chesterfield</t>
  </si>
  <si>
    <t>Chichester</t>
  </si>
  <si>
    <t>Chiltern</t>
  </si>
  <si>
    <t>Chorley</t>
  </si>
  <si>
    <t>Christchurch</t>
  </si>
  <si>
    <t>City of London</t>
  </si>
  <si>
    <t>Colchester</t>
  </si>
  <si>
    <t>Copeland</t>
  </si>
  <si>
    <t>Corby</t>
  </si>
  <si>
    <t>Cornwall UA</t>
  </si>
  <si>
    <t>Cotswold</t>
  </si>
  <si>
    <t>Coventry</t>
  </si>
  <si>
    <t>Craven</t>
  </si>
  <si>
    <t>Crawley</t>
  </si>
  <si>
    <t>Croydon</t>
  </si>
  <si>
    <t>Dacorum</t>
  </si>
  <si>
    <t>Darlington UA</t>
  </si>
  <si>
    <t>Dartford</t>
  </si>
  <si>
    <t>Daventry</t>
  </si>
  <si>
    <t>Derby UA</t>
  </si>
  <si>
    <t>Derbyshire Dales</t>
  </si>
  <si>
    <t>Doncaster</t>
  </si>
  <si>
    <t>Dover</t>
  </si>
  <si>
    <t>Dudley</t>
  </si>
  <si>
    <t>Durham UA</t>
  </si>
  <si>
    <t>Ealing</t>
  </si>
  <si>
    <t>East Cambridgeshire</t>
  </si>
  <si>
    <t>East Devon</t>
  </si>
  <si>
    <t>East Dorset</t>
  </si>
  <si>
    <t>East Hampshire</t>
  </si>
  <si>
    <t>East Hertfordshire</t>
  </si>
  <si>
    <t>East Lindsey</t>
  </si>
  <si>
    <t>East Northamptonshire</t>
  </si>
  <si>
    <t>East Riding of Yorkshire UA</t>
  </si>
  <si>
    <t>East Staffordshire</t>
  </si>
  <si>
    <t>Eastbourne</t>
  </si>
  <si>
    <t>Eastleigh</t>
  </si>
  <si>
    <t>Eden</t>
  </si>
  <si>
    <t>Elmbridge</t>
  </si>
  <si>
    <t>Enfield</t>
  </si>
  <si>
    <t>Epping Forest</t>
  </si>
  <si>
    <t>Epsom and Ewell</t>
  </si>
  <si>
    <t>Erewash</t>
  </si>
  <si>
    <t>Exeter</t>
  </si>
  <si>
    <t>Fareham</t>
  </si>
  <si>
    <t>Fenland</t>
  </si>
  <si>
    <t>Forest Heath</t>
  </si>
  <si>
    <t>Forest of Dean</t>
  </si>
  <si>
    <t>Fylde</t>
  </si>
  <si>
    <t>Gateshead</t>
  </si>
  <si>
    <t>Gedling</t>
  </si>
  <si>
    <t>Gloucester</t>
  </si>
  <si>
    <t>Gosport</t>
  </si>
  <si>
    <t>Gravesham</t>
  </si>
  <si>
    <t>Great Yarmouth</t>
  </si>
  <si>
    <t>Greenwich</t>
  </si>
  <si>
    <t>Guildford</t>
  </si>
  <si>
    <t>Hackney</t>
  </si>
  <si>
    <t>Halton UA</t>
  </si>
  <si>
    <t>Hambleton</t>
  </si>
  <si>
    <t>Hammersmith &amp; Fulham</t>
  </si>
  <si>
    <t>Harborough</t>
  </si>
  <si>
    <t>Haringey</t>
  </si>
  <si>
    <t>Harlow</t>
  </si>
  <si>
    <t>Harrogate</t>
  </si>
  <si>
    <t>Harrow</t>
  </si>
  <si>
    <t>Hart</t>
  </si>
  <si>
    <t>Hartlepool UA</t>
  </si>
  <si>
    <t>Hastings</t>
  </si>
  <si>
    <t>Havant</t>
  </si>
  <si>
    <t>Havering</t>
  </si>
  <si>
    <t>Herefordshire UA</t>
  </si>
  <si>
    <t>Hertsmere</t>
  </si>
  <si>
    <t>High Peak</t>
  </si>
  <si>
    <t>Hillingdon</t>
  </si>
  <si>
    <t>Hinckley &amp; Bosworth</t>
  </si>
  <si>
    <t>Horsham</t>
  </si>
  <si>
    <t>Hounslow</t>
  </si>
  <si>
    <t>Hyndburn</t>
  </si>
  <si>
    <t>Ipswich</t>
  </si>
  <si>
    <t>Isle of Wight UA</t>
  </si>
  <si>
    <t>Isles of Scilly</t>
  </si>
  <si>
    <t>Islington</t>
  </si>
  <si>
    <t>Kensington &amp; Chelsea</t>
  </si>
  <si>
    <t>Kettering</t>
  </si>
  <si>
    <t>Kings Lynn &amp; West Norfolk</t>
  </si>
  <si>
    <t>Kingston upon Hull UA</t>
  </si>
  <si>
    <t>Kingston upon Thames</t>
  </si>
  <si>
    <t>Kirklees</t>
  </si>
  <si>
    <t>Knowsley</t>
  </si>
  <si>
    <t>Lambeth</t>
  </si>
  <si>
    <t>Lancaster</t>
  </si>
  <si>
    <t>Leeds</t>
  </si>
  <si>
    <t>Leicester UA</t>
  </si>
  <si>
    <t>Lewes</t>
  </si>
  <si>
    <t>Lewisham</t>
  </si>
  <si>
    <t>Lichfield</t>
  </si>
  <si>
    <t>Lincoln</t>
  </si>
  <si>
    <t>Liverpool</t>
  </si>
  <si>
    <t>Luton UA</t>
  </si>
  <si>
    <t>Maidstone</t>
  </si>
  <si>
    <t>Maldon</t>
  </si>
  <si>
    <t>Manchester</t>
  </si>
  <si>
    <t>Mansfield</t>
  </si>
  <si>
    <t>Medway UA</t>
  </si>
  <si>
    <t>Melton</t>
  </si>
  <si>
    <t>Mendip</t>
  </si>
  <si>
    <t>Merton</t>
  </si>
  <si>
    <t>Mid Devon</t>
  </si>
  <si>
    <t>Mid Suffolk</t>
  </si>
  <si>
    <t>Mid Sussex</t>
  </si>
  <si>
    <t>Middlesbrough UA</t>
  </si>
  <si>
    <t>Milton Keynes UA</t>
  </si>
  <si>
    <t>Mole Valley</t>
  </si>
  <si>
    <t>New Forest</t>
  </si>
  <si>
    <t>Newark &amp; Sherwood</t>
  </si>
  <si>
    <t>Newcastle upon Tyne</t>
  </si>
  <si>
    <t>Newcastle-under-Lyme</t>
  </si>
  <si>
    <t>Newham</t>
  </si>
  <si>
    <t>North Devon</t>
  </si>
  <si>
    <t>North Dorset</t>
  </si>
  <si>
    <t>North East Derbyshire</t>
  </si>
  <si>
    <t>North East Lincolnshire UA</t>
  </si>
  <si>
    <t>North Hertfordshire</t>
  </si>
  <si>
    <t>North Kesteven</t>
  </si>
  <si>
    <t>North Lincolnshire UA</t>
  </si>
  <si>
    <t>North Norfolk</t>
  </si>
  <si>
    <t>North Somerset UA</t>
  </si>
  <si>
    <t>North Tyneside</t>
  </si>
  <si>
    <t>North Warwickshire</t>
  </si>
  <si>
    <t>North West Leicestershire</t>
  </si>
  <si>
    <t>Northampton</t>
  </si>
  <si>
    <t>Northumberland UA</t>
  </si>
  <si>
    <t>Norwich</t>
  </si>
  <si>
    <t>Nottingham UA</t>
  </si>
  <si>
    <t>Nuneaton &amp; Bedworth</t>
  </si>
  <si>
    <t>Oadby &amp; Wigston</t>
  </si>
  <si>
    <t>Oldham</t>
  </si>
  <si>
    <t>Oxford</t>
  </si>
  <si>
    <t>Pendle</t>
  </si>
  <si>
    <t>Peterborough UA</t>
  </si>
  <si>
    <t>Plymouth UA</t>
  </si>
  <si>
    <t>Poole UA</t>
  </si>
  <si>
    <t>Portsmouth UA</t>
  </si>
  <si>
    <t>Preston</t>
  </si>
  <si>
    <t>Purbeck</t>
  </si>
  <si>
    <t>Reading UA</t>
  </si>
  <si>
    <t>Redbridge</t>
  </si>
  <si>
    <t>Redcar &amp; Cleveland UA</t>
  </si>
  <si>
    <t>Redditch</t>
  </si>
  <si>
    <t>Reigate &amp; Banstead</t>
  </si>
  <si>
    <t>Ribble Valley</t>
  </si>
  <si>
    <t>Richmond upon Thames</t>
  </si>
  <si>
    <t>Richmondshire</t>
  </si>
  <si>
    <t>Rochdale</t>
  </si>
  <si>
    <t>Rochford</t>
  </si>
  <si>
    <t>Rossendale</t>
  </si>
  <si>
    <t>Rother</t>
  </si>
  <si>
    <t>Rotherham</t>
  </si>
  <si>
    <t>Rugby</t>
  </si>
  <si>
    <t>Runnymede</t>
  </si>
  <si>
    <t>Rushcliffe</t>
  </si>
  <si>
    <t>Rushmoor</t>
  </si>
  <si>
    <t>Rutland UA</t>
  </si>
  <si>
    <t>Ryedale</t>
  </si>
  <si>
    <t>Salford</t>
  </si>
  <si>
    <t>Sandwell</t>
  </si>
  <si>
    <t>Scarborough</t>
  </si>
  <si>
    <t>Sedgemoor</t>
  </si>
  <si>
    <t>Sefton</t>
  </si>
  <si>
    <t>Selby</t>
  </si>
  <si>
    <t>Sevenoaks</t>
  </si>
  <si>
    <t>Sheffield</t>
  </si>
  <si>
    <t>Shepway</t>
  </si>
  <si>
    <t>Shropshire UA</t>
  </si>
  <si>
    <t>Slough UA</t>
  </si>
  <si>
    <t>Solihull</t>
  </si>
  <si>
    <t>South Bucks</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</si>
  <si>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</si>
  <si>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</si>
  <si>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</si>
  <si>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</si>
  <si>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</si>
  <si>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</si>
  <si>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</si>
  <si>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</si>
  <si>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</si>
  <si>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</si>
  <si>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</si>
  <si>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</si>
  <si>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</si>
  <si>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</si>
  <si>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Southampton UA</t>
  </si>
  <si>
    <t>Southend-on-Sea UA</t>
  </si>
  <si>
    <t>Southwark</t>
  </si>
  <si>
    <t>Spelthorne</t>
  </si>
  <si>
    <t>St Albans</t>
  </si>
  <si>
    <t>St Edmundsbury</t>
  </si>
  <si>
    <t>St Helens</t>
  </si>
  <si>
    <t>Stafford</t>
  </si>
  <si>
    <t>Staffordshire Moorlands</t>
  </si>
  <si>
    <t>Stevenage</t>
  </si>
  <si>
    <t>Stockport</t>
  </si>
  <si>
    <t>Stockton-on-Tees UA</t>
  </si>
  <si>
    <t>Stoke-on-Trent UA</t>
  </si>
  <si>
    <t>Stratford-on-Avon</t>
  </si>
  <si>
    <t>Stroud</t>
  </si>
  <si>
    <t>Suffolk Coastal</t>
  </si>
  <si>
    <t>Sunderland</t>
  </si>
  <si>
    <t>Surrey Heath</t>
  </si>
  <si>
    <t>Sutton</t>
  </si>
  <si>
    <t>Swale</t>
  </si>
  <si>
    <t>Swindon UA</t>
  </si>
  <si>
    <t>Tameside</t>
  </si>
  <si>
    <t>Tamworth</t>
  </si>
  <si>
    <t>Tandridge</t>
  </si>
  <si>
    <t>Taunton Deane</t>
  </si>
  <si>
    <t>Teignbridge</t>
  </si>
  <si>
    <t>Telford &amp; Wrekin UA</t>
  </si>
  <si>
    <t>Tendring</t>
  </si>
  <si>
    <t>Test Valley</t>
  </si>
  <si>
    <t>Tewkesbury</t>
  </si>
  <si>
    <t>Thanet</t>
  </si>
  <si>
    <t>Three Rivers</t>
  </si>
  <si>
    <t>Thurrock UA</t>
  </si>
  <si>
    <t>Tonbridge &amp; Malling</t>
  </si>
  <si>
    <t>Torbay UA</t>
  </si>
  <si>
    <t>Torridge</t>
  </si>
  <si>
    <t>Tower Hamlets</t>
  </si>
  <si>
    <t>Trafford</t>
  </si>
  <si>
    <t>Tunbridge Wells</t>
  </si>
  <si>
    <t>Uttlesford</t>
  </si>
  <si>
    <t>Vale of White Horse</t>
  </si>
  <si>
    <t>Wakefield</t>
  </si>
  <si>
    <t>Walsall</t>
  </si>
  <si>
    <t>Waltham Forest</t>
  </si>
  <si>
    <t>Wandsworth</t>
  </si>
  <si>
    <t>Warrington UA</t>
  </si>
  <si>
    <t>Warwick</t>
  </si>
  <si>
    <t>Watford</t>
  </si>
  <si>
    <t>Waveney</t>
  </si>
  <si>
    <t>Waverley</t>
  </si>
  <si>
    <t>Wealden</t>
  </si>
  <si>
    <t>Wellingborough</t>
  </si>
  <si>
    <t>Welwyn Hatfield</t>
  </si>
  <si>
    <t>West Berkshire UA</t>
  </si>
  <si>
    <t>West Devon</t>
  </si>
  <si>
    <t>West Dorset</t>
  </si>
  <si>
    <t>West Lancashire</t>
  </si>
  <si>
    <t>West Lindsey</t>
  </si>
  <si>
    <t>West Oxfordshire</t>
  </si>
  <si>
    <t>West Somerset</t>
  </si>
  <si>
    <t>Westminster</t>
  </si>
  <si>
    <t>Weymouth &amp; Portland</t>
  </si>
  <si>
    <t>Wigan</t>
  </si>
  <si>
    <t>Wiltshire UA</t>
  </si>
  <si>
    <t>Winchester</t>
  </si>
  <si>
    <t>Windsor &amp; Maidenhead UA</t>
  </si>
  <si>
    <t>Wirral</t>
  </si>
  <si>
    <t>Woking</t>
  </si>
  <si>
    <t>Wokingham UA</t>
  </si>
  <si>
    <t>Wolverhampton</t>
  </si>
  <si>
    <t>Worcester</t>
  </si>
  <si>
    <t>Worthing</t>
  </si>
  <si>
    <t>Wychavon</t>
  </si>
  <si>
    <t>Wycombe</t>
  </si>
  <si>
    <t>Wyre</t>
  </si>
  <si>
    <t>Wyre Forest</t>
  </si>
  <si>
    <t>York UA</t>
  </si>
  <si>
    <t>Total</t>
  </si>
  <si>
    <t>http://www.communities.gov.uk/documents/housing/xls/1406068.xls</t>
  </si>
  <si>
    <t>Assumptions:</t>
  </si>
  <si>
    <t>newhomesbonus@communities.gsi.gov.uk</t>
  </si>
  <si>
    <t>Return to homepage</t>
  </si>
  <si>
    <t>-</t>
  </si>
  <si>
    <t>Empty homes brought back into use</t>
  </si>
  <si>
    <t xml:space="preserve">Total net additions by band, including affordable homes: </t>
  </si>
  <si>
    <t>Local Authority</t>
  </si>
  <si>
    <t>Cambridgeshire</t>
  </si>
  <si>
    <t>Oxfordshire</t>
  </si>
  <si>
    <t>Hampshire</t>
  </si>
  <si>
    <t>Warwickshire</t>
  </si>
  <si>
    <t>West Sussex</t>
  </si>
  <si>
    <t>Leicestershire</t>
  </si>
  <si>
    <t>Buckinghamshire</t>
  </si>
  <si>
    <t>Essex</t>
  </si>
  <si>
    <t>Hertfordshire</t>
  </si>
  <si>
    <t>Kent</t>
  </si>
  <si>
    <t>Worcestershire</t>
  </si>
  <si>
    <t>East Sussex</t>
  </si>
  <si>
    <t>Gloucestershire</t>
  </si>
  <si>
    <t>Northamptonshire</t>
  </si>
  <si>
    <t>Dorset</t>
  </si>
  <si>
    <t>North Yorkshire</t>
  </si>
  <si>
    <t>Surrey</t>
  </si>
  <si>
    <t>Staffordshire</t>
  </si>
  <si>
    <t>Nottinghamshire</t>
  </si>
  <si>
    <t>Devon</t>
  </si>
  <si>
    <t>Somerset</t>
  </si>
  <si>
    <t>Lancashire</t>
  </si>
  <si>
    <t>Derbyshire</t>
  </si>
  <si>
    <t>Suffolk</t>
  </si>
  <si>
    <t>Lincolnshire</t>
  </si>
  <si>
    <t>Norfolk</t>
  </si>
  <si>
    <t>Cumbria</t>
  </si>
  <si>
    <t>Payment for one year:</t>
  </si>
  <si>
    <t>County</t>
  </si>
  <si>
    <t>Region</t>
  </si>
  <si>
    <t>West S</t>
  </si>
  <si>
    <t>R802</t>
  </si>
  <si>
    <t>Cum</t>
  </si>
  <si>
    <t>R811</t>
  </si>
  <si>
    <t>Der</t>
  </si>
  <si>
    <t>R805</t>
  </si>
  <si>
    <t>Notts</t>
  </si>
  <si>
    <t>kent</t>
  </si>
  <si>
    <t>Buck</t>
  </si>
  <si>
    <t>Suff</t>
  </si>
  <si>
    <t>R804</t>
  </si>
  <si>
    <t>R803</t>
  </si>
  <si>
    <t>R807</t>
  </si>
  <si>
    <t>Ess</t>
  </si>
  <si>
    <t>Ham</t>
  </si>
  <si>
    <t>R801</t>
  </si>
  <si>
    <t>R806</t>
  </si>
  <si>
    <t>Lei</t>
  </si>
  <si>
    <t>Linc</t>
  </si>
  <si>
    <t>Norf</t>
  </si>
  <si>
    <t>Worc</t>
  </si>
  <si>
    <t>Hert</t>
  </si>
  <si>
    <t>lanc</t>
  </si>
  <si>
    <t>Camb</t>
  </si>
  <si>
    <t>Staff</t>
  </si>
  <si>
    <t>Glo</t>
  </si>
  <si>
    <t>Ox</t>
  </si>
  <si>
    <t>Dor</t>
  </si>
  <si>
    <t>North</t>
  </si>
  <si>
    <t>NY</t>
  </si>
  <si>
    <t>R808</t>
  </si>
  <si>
    <t>Dev</t>
  </si>
  <si>
    <t>East S</t>
  </si>
  <si>
    <t>Surr</t>
  </si>
  <si>
    <t>Som</t>
  </si>
  <si>
    <t>Warw</t>
  </si>
  <si>
    <t>Lanc</t>
  </si>
  <si>
    <t>Total payment over 6 years:</t>
  </si>
  <si>
    <t>Upper tier</t>
  </si>
  <si>
    <t>Lower tier</t>
  </si>
  <si>
    <t xml:space="preserve"> ++++++Select your county++++++</t>
  </si>
  <si>
    <t>Select your local authority or county</t>
  </si>
  <si>
    <t>Select your local authority</t>
  </si>
  <si>
    <t>New Homes Bonus Calculator</t>
  </si>
  <si>
    <t>Cumulative Payments</t>
  </si>
  <si>
    <t>Year 1</t>
  </si>
  <si>
    <t>Year 2</t>
  </si>
  <si>
    <t>Total Payment:</t>
  </si>
  <si>
    <r>
      <t>Step 2.</t>
    </r>
    <r>
      <rPr>
        <sz val="14"/>
        <color indexed="21"/>
        <rFont val="Calibri"/>
        <family val="2"/>
      </rPr>
      <t xml:space="preserve"> Select a local authority or county from the drop-down list</t>
    </r>
  </si>
  <si>
    <r>
      <t>Step 1.</t>
    </r>
    <r>
      <rPr>
        <sz val="14"/>
        <color indexed="21"/>
        <rFont val="Calibri"/>
        <family val="2"/>
      </rPr>
      <t xml:space="preserve"> Please select the method you wish to use to view bonus payments</t>
    </r>
  </si>
  <si>
    <t>Column1</t>
  </si>
  <si>
    <t xml:space="preserve"> </t>
  </si>
  <si>
    <t>Line 1 CTB</t>
  </si>
  <si>
    <r>
      <t xml:space="preserve">                           </t>
    </r>
    <r>
      <rPr>
        <b/>
        <sz val="13"/>
        <rFont val="Calibri"/>
        <family val="2"/>
      </rPr>
      <t xml:space="preserve">                                                                                                                                                                     </t>
    </r>
  </si>
  <si>
    <t>Payments for Year 1 (April 2011)</t>
  </si>
  <si>
    <t>In-year: lower tier</t>
  </si>
  <si>
    <t>In-year: upper tier</t>
  </si>
  <si>
    <t>Over 6 years: lower tier</t>
  </si>
  <si>
    <t>Over 6 years: upper tier</t>
  </si>
  <si>
    <t>Lower tier split</t>
  </si>
  <si>
    <t>Upper tier split</t>
  </si>
  <si>
    <t>Total Year 1 Payments               (inc. tier split)</t>
  </si>
  <si>
    <t>Payments for Year 2 (April 2012)</t>
  </si>
  <si>
    <t>Total Year 2 Payments               (inc. tier split)</t>
  </si>
  <si>
    <t>Payments for Year 3 (April 2013)</t>
  </si>
  <si>
    <t>Total Year 3 Payments               (inc. tier split)</t>
  </si>
  <si>
    <t>Payments for Year 4 (April 2014)</t>
  </si>
  <si>
    <t>Total Year 4 Payments               (inc. tier split)</t>
  </si>
  <si>
    <t>Payments for Year 5 (April 2015)</t>
  </si>
  <si>
    <t>Total Year 5 Payments               (inc. tier split)</t>
  </si>
  <si>
    <t>Total Year 6 Payments               (inc. tier split)</t>
  </si>
  <si>
    <t>Payments for Year 6 (April 2016)</t>
  </si>
  <si>
    <t>Year of Payment</t>
  </si>
  <si>
    <t>Year of Delivery</t>
  </si>
  <si>
    <t>Estimate Illustrations of Payments by Band</t>
  </si>
  <si>
    <t xml:space="preserve">Analysis and Innovation Directorate, </t>
  </si>
  <si>
    <t>Department for Communities and Local Government</t>
  </si>
  <si>
    <t>2011 / 12</t>
  </si>
  <si>
    <t>2012 / 13</t>
  </si>
  <si>
    <t>Payments for Year 1</t>
  </si>
  <si>
    <t>Payments for Year 2</t>
  </si>
  <si>
    <t>2013 / 14</t>
  </si>
  <si>
    <t>2014 / 15</t>
  </si>
  <si>
    <t>2015 / 16</t>
  </si>
  <si>
    <t>2016 / 17</t>
  </si>
  <si>
    <t>2017 / 18</t>
  </si>
  <si>
    <t>Huntingdonshire</t>
  </si>
  <si>
    <t>Malvern Hills</t>
  </si>
  <si>
    <t>.. by band (and excluding change in long-term empty properties)</t>
  </si>
  <si>
    <r>
      <t>.. Empty homes brought back into use</t>
    </r>
    <r>
      <rPr>
        <vertAlign val="superscript"/>
        <sz val="14"/>
        <rFont val="Calibri"/>
        <family val="2"/>
      </rPr>
      <t>5</t>
    </r>
    <r>
      <rPr>
        <sz val="14"/>
        <rFont val="Calibri"/>
        <family val="2"/>
      </rPr>
      <t>:</t>
    </r>
  </si>
  <si>
    <r>
      <t>Gross affordable housing units</t>
    </r>
    <r>
      <rPr>
        <b/>
        <vertAlign val="superscript"/>
        <sz val="14"/>
        <rFont val="Calibri"/>
        <family val="2"/>
      </rPr>
      <t>6</t>
    </r>
    <r>
      <rPr>
        <b/>
        <sz val="14"/>
        <rFont val="Calibri"/>
        <family val="2"/>
      </rPr>
      <t xml:space="preserve">
(£350 per year premium):</t>
    </r>
  </si>
  <si>
    <r>
      <t>6.</t>
    </r>
    <r>
      <rPr>
        <sz val="12"/>
        <rFont val="Calibri"/>
        <family val="2"/>
      </rPr>
      <t xml:space="preserve"> Affordable units comprise of social rent, intermediate rent and low cost home ownership and include both new build and acquisitions as measured by DCLG statistics; and affordable traveller pitches that comprise of pitches owned and managed by local authorities or Registered Social Landlords.</t>
    </r>
  </si>
  <si>
    <r>
      <t>Traveller pitches</t>
    </r>
    <r>
      <rPr>
        <b/>
        <vertAlign val="superscript"/>
        <sz val="14"/>
        <rFont val="Calibri"/>
        <family val="2"/>
      </rPr>
      <t>6</t>
    </r>
    <r>
      <rPr>
        <b/>
        <sz val="14"/>
        <rFont val="Calibri"/>
        <family val="2"/>
      </rPr>
      <t>:</t>
    </r>
  </si>
  <si>
    <r>
      <t>Empty homes brought back into use</t>
    </r>
    <r>
      <rPr>
        <b/>
        <vertAlign val="superscript"/>
        <sz val="14"/>
        <rFont val="Calibri"/>
        <family val="2"/>
      </rPr>
      <t>5</t>
    </r>
    <r>
      <rPr>
        <b/>
        <sz val="14"/>
        <rFont val="Calibri"/>
        <family val="2"/>
      </rPr>
      <t>:</t>
    </r>
  </si>
  <si>
    <t>Total instalments over 6 years:</t>
  </si>
  <si>
    <t>Payments for Year 3</t>
  </si>
  <si>
    <t>2018 / 19</t>
  </si>
  <si>
    <t>Year 3</t>
  </si>
  <si>
    <t>Affordable Housing premium:</t>
  </si>
  <si>
    <t>.</t>
  </si>
  <si>
    <r>
      <t>4.</t>
    </r>
    <r>
      <rPr>
        <sz val="12"/>
        <rFont val="Calibri"/>
        <family val="2"/>
      </rPr>
      <t xml:space="preserve"> Affordability is measured by the ratio of lower quartile house price to lower quartile earnings (Livetable 576): </t>
    </r>
    <r>
      <rPr>
        <sz val="12"/>
        <color indexed="55"/>
        <rFont val="Calibri"/>
        <family val="2"/>
      </rPr>
      <t>https://www.gov.uk/government/statistical-data-sets/live-tables-on-housing-market-and-house-prices</t>
    </r>
  </si>
  <si>
    <t>Stock of empty homes (Oct 13)</t>
  </si>
  <si>
    <t>Current stock (Oct 13)</t>
  </si>
  <si>
    <t>Payments for Year 4</t>
  </si>
  <si>
    <t>2019 / 20</t>
  </si>
  <si>
    <t>Year 4</t>
  </si>
  <si>
    <t>Net change in effective stock: difference in stock on CTB form (Oct 13)</t>
  </si>
  <si>
    <t>Dwelling stock Oct 13 - CTB form Line 1: % of total stock</t>
  </si>
  <si>
    <t>Dwelling stock Oct 14 - CTB form Line 1</t>
  </si>
  <si>
    <t>Net additions: difference in stock on CTB form (Oct 13/14): Lines 1 - 3</t>
  </si>
  <si>
    <t>Difference in empty homes on CTB form Oct 13/14</t>
  </si>
  <si>
    <t>Line 16 minus line 17</t>
  </si>
  <si>
    <t>Instalments for Delivery in Year 5 only</t>
  </si>
  <si>
    <t>Cumulative instalments of Delivery in Years 1 - 5</t>
  </si>
  <si>
    <t>Current housing stock (Oct 14):</t>
  </si>
  <si>
    <r>
      <t>Net change in stock (Oct 14)</t>
    </r>
    <r>
      <rPr>
        <vertAlign val="superscript"/>
        <sz val="12"/>
        <rFont val="Calibri"/>
        <family val="2"/>
      </rPr>
      <t>1</t>
    </r>
    <r>
      <rPr>
        <sz val="12"/>
        <rFont val="Calibri"/>
        <family val="2"/>
      </rPr>
      <t>:</t>
    </r>
  </si>
  <si>
    <r>
      <t>Affordable housing supply (13/14)</t>
    </r>
    <r>
      <rPr>
        <vertAlign val="superscript"/>
        <sz val="12"/>
        <rFont val="Calibri"/>
        <family val="2"/>
      </rPr>
      <t>3</t>
    </r>
    <r>
      <rPr>
        <sz val="12"/>
        <rFont val="Calibri"/>
        <family val="2"/>
      </rPr>
      <t>:</t>
    </r>
  </si>
  <si>
    <t>Stock of empty homes (Oct 14):</t>
  </si>
  <si>
    <t>Affordability ratio (2013)</t>
  </si>
  <si>
    <r>
      <t>Affordability ratio (2013)</t>
    </r>
    <r>
      <rPr>
        <vertAlign val="superscript"/>
        <sz val="12"/>
        <rFont val="Calibri"/>
        <family val="2"/>
      </rPr>
      <t>4</t>
    </r>
    <r>
      <rPr>
        <sz val="12"/>
        <rFont val="Calibri"/>
        <family val="2"/>
      </rPr>
      <t>:</t>
    </r>
  </si>
  <si>
    <t>Year 5</t>
  </si>
  <si>
    <t>Payments for Year 5</t>
  </si>
  <si>
    <t>2015/16: Total Payments</t>
  </si>
  <si>
    <t>2020 / 21</t>
  </si>
  <si>
    <t>Gross affordable housing supply (13/14) including caravan pitches</t>
  </si>
  <si>
    <t>Final Year 5 instalment:</t>
  </si>
  <si>
    <t>Net additions (Oct 13-14):</t>
  </si>
  <si>
    <r>
      <t>Dwelling stock:</t>
    </r>
    <r>
      <rPr>
        <sz val="14"/>
        <rFont val="Calibri"/>
        <family val="2"/>
      </rPr>
      <t xml:space="preserve">              </t>
    </r>
    <r>
      <rPr>
        <sz val="12"/>
        <rFont val="Calibri"/>
        <family val="2"/>
      </rPr>
      <t xml:space="preserve">(Oct 14) </t>
    </r>
  </si>
  <si>
    <r>
      <t>Council tax:</t>
    </r>
    <r>
      <rPr>
        <sz val="14"/>
        <rFont val="Calibri"/>
        <family val="2"/>
      </rPr>
      <t xml:space="preserve"> </t>
    </r>
    <r>
      <rPr>
        <sz val="12"/>
        <rFont val="Calibri"/>
        <family val="2"/>
      </rPr>
      <t>average national band (2014/15)</t>
    </r>
  </si>
  <si>
    <r>
      <t>Dwelling stock:</t>
    </r>
    <r>
      <rPr>
        <sz val="14"/>
        <rFont val="Calibri"/>
        <family val="2"/>
      </rPr>
      <t xml:space="preserve">     </t>
    </r>
    <r>
      <rPr>
        <sz val="12"/>
        <rFont val="Calibri"/>
        <family val="2"/>
      </rPr>
      <t xml:space="preserve">(Oct 14) </t>
    </r>
  </si>
  <si>
    <r>
      <t>2.</t>
    </r>
    <r>
      <rPr>
        <sz val="12"/>
        <rFont val="Calibri"/>
        <family val="2"/>
      </rPr>
      <t xml:space="preserve"> Data taken from the Council Tax Base form: </t>
    </r>
    <r>
      <rPr>
        <sz val="12"/>
        <color indexed="55"/>
        <rFont val="Calibri"/>
        <family val="2"/>
      </rPr>
      <t>https://www.gov.uk/government/statistics/council-taxbase-2014-in-england</t>
    </r>
  </si>
  <si>
    <r>
      <t>3.</t>
    </r>
    <r>
      <rPr>
        <sz val="12"/>
        <rFont val="Calibri"/>
        <family val="2"/>
      </rPr>
      <t xml:space="preserve"> Data taken from Affordable housing supply in England: 2013 to 2014, and the additional number of permanent traveller caravans ("Count of traveller caravans: July 2014")
(</t>
    </r>
    <r>
      <rPr>
        <sz val="12"/>
        <color indexed="55"/>
        <rFont val="Calibri"/>
        <family val="2"/>
      </rPr>
      <t>https://www.gov.uk/government/organisations/department-for-communities-and-local-government/series/affordable-housing-supply</t>
    </r>
    <r>
      <rPr>
        <sz val="12"/>
        <rFont val="Calibri"/>
        <family val="2"/>
      </rPr>
      <t>)
(</t>
    </r>
    <r>
      <rPr>
        <sz val="12"/>
        <color indexed="23"/>
        <rFont val="Calibri"/>
        <family val="2"/>
      </rPr>
      <t>https://www.gov.uk/government/statistics/traveller-caravan-count-july-2014</t>
    </r>
    <r>
      <rPr>
        <sz val="12"/>
        <rFont val="Calibri"/>
        <family val="2"/>
      </rPr>
      <t>)</t>
    </r>
  </si>
  <si>
    <t>Data sources:</t>
  </si>
  <si>
    <r>
      <t>1.</t>
    </r>
    <r>
      <rPr>
        <sz val="12"/>
        <rFont val="Calibri"/>
        <family val="2"/>
      </rPr>
      <t xml:space="preserve"> Net additional dwellings are calculated by subtracting effective stock (total stock less long-term empty homes, and demolitions) as recorded on the CTB in one year from the previous year. 
</t>
    </r>
    <r>
      <rPr>
        <sz val="12"/>
        <color indexed="55"/>
        <rFont val="Calibri"/>
        <family val="2"/>
      </rPr>
      <t>https://www.gov.uk/government/publications/new-homes-bonus-final-scheme-design--2</t>
    </r>
  </si>
  <si>
    <t>Total Payments (2015/16)</t>
  </si>
  <si>
    <r>
      <t>Gross affordable housing units, 2013/14</t>
    </r>
    <r>
      <rPr>
        <vertAlign val="superscript"/>
        <sz val="14"/>
        <rFont val="Calibri"/>
        <family val="2"/>
      </rPr>
      <t>6</t>
    </r>
    <r>
      <rPr>
        <sz val="14"/>
        <rFont val="Calibri"/>
        <family val="2"/>
      </rPr>
      <t>:</t>
    </r>
    <r>
      <rPr>
        <vertAlign val="superscript"/>
        <sz val="14"/>
        <rFont val="Calibri"/>
        <family val="2"/>
      </rPr>
      <t xml:space="preserve">
</t>
    </r>
    <r>
      <rPr>
        <sz val="14"/>
        <rFont val="Calibri"/>
        <family val="2"/>
      </rPr>
      <t>(£350 per year premium)</t>
    </r>
  </si>
  <si>
    <r>
      <t>5.</t>
    </r>
    <r>
      <rPr>
        <sz val="12"/>
        <rFont val="Calibri"/>
        <family val="2"/>
      </rPr>
      <t xml:space="preserve"> Long term empty homes are measured by Line 18 of the CTB 2014 form. This number was previously recorded in line 16c in the CTB 2013 form. The number brought back into use is calculated by subtracting the stock of empty homes in the current year from the previous year to give the net change. A negative figure represents an increase in the number of empty homes.</t>
    </r>
  </si>
  <si>
    <r>
      <t>5.</t>
    </r>
    <r>
      <rPr>
        <sz val="12"/>
        <rFont val="Calibri"/>
        <family val="2"/>
      </rPr>
      <t xml:space="preserve"> Long term empty homes are measured by Line 18 of the CTB 2014 form. This number was previously recorded in line 16c in the CTB 2013 form. The number brought back into use is calculated by subtracting the stock of empty homes in the current year from the previous year to give the net change. If there is an increase in the number of empty homes, enter this as a negative figure.</t>
    </r>
  </si>
  <si>
    <r>
      <rPr>
        <b/>
        <sz val="12"/>
        <rFont val="Calibri"/>
        <family val="2"/>
      </rPr>
      <t>7.</t>
    </r>
    <r>
      <rPr>
        <sz val="12"/>
        <rFont val="Calibri"/>
        <family val="2"/>
      </rPr>
      <t xml:space="preserve"> For illustration traveller pitches are assumed to be council tax level band A (and subject to the affordable homes premium). </t>
    </r>
  </si>
  <si>
    <t>pro</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</si>
</sst>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0000"/>
    <numFmt numFmtId="167" formatCode="0.000000"/>
    <numFmt numFmtId="168" formatCode="0.0000000"/>
    <numFmt numFmtId="169" formatCode="0.0000"/>
    <numFmt numFmtId="170" formatCode="0.000"/>
    <numFmt numFmtId="171" formatCode="_-* #,##0.000_-;\-* #,##0.000_-;_-* &quot;-&quot;??_-;_-@_-"/>
    <numFmt numFmtId="172" formatCode="_-* #,##0.0000_-;\-* #,##0.0000_-;_-* &quot;-&quot;??_-;_-@_-"/>
    <numFmt numFmtId="173" formatCode="&quot;£&quot;#,##0"/>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
    <numFmt numFmtId="180" formatCode="&quot;£&quot;#,##0.00"/>
    <numFmt numFmtId="181" formatCode="0.0"/>
    <numFmt numFmtId="182" formatCode="0.00000000"/>
    <numFmt numFmtId="183" formatCode="_-* #,##0.00000_-;\-* #,##0.00000_-;_-* &quot;-&quot;??_-;_-@_-"/>
    <numFmt numFmtId="184" formatCode="&quot;£&quot;#,##0.0"/>
    <numFmt numFmtId="185" formatCode="&quot;£&quot;#,##0.000"/>
    <numFmt numFmtId="186" formatCode="&quot;£&quot;#,##0.0000"/>
    <numFmt numFmtId="187" formatCode="&quot;£&quot;#,##0.000;\-&quot;£&quot;#,##0.000"/>
    <numFmt numFmtId="188" formatCode="&quot;£&quot;#,##0.0000;\-&quot;£&quot;#,##0.0000"/>
    <numFmt numFmtId="189" formatCode="&quot;£&quot;#,##0.0;\-&quot;£&quot;#,##0.0"/>
    <numFmt numFmtId="190" formatCode="_-* #,##0.000000_-;\-* #,##0.000000_-;_-* &quot;-&quot;??_-;_-@_-"/>
    <numFmt numFmtId="191" formatCode="_-&quot;£&quot;* #,##0.0_-;\-&quot;£&quot;* #,##0.0_-;_-&quot;£&quot;* &quot;-&quot;??_-;_-@_-"/>
    <numFmt numFmtId="192" formatCode="_-&quot;£&quot;* #,##0.000_-;\-&quot;£&quot;* #,##0.000_-;_-&quot;£&quot;* &quot;-&quot;??_-;_-@_-"/>
    <numFmt numFmtId="193" formatCode="_-&quot;£&quot;* #,##0.0000_-;\-&quot;£&quot;* #,##0.0000_-;_-&quot;£&quot;* &quot;-&quot;??_-;_-@_-"/>
    <numFmt numFmtId="194" formatCode="_-&quot;£&quot;* #,##0_-;\-&quot;£&quot;* #,##0_-;_-&quot;£&quot;* &quot;-&quot;??_-;_-@_-"/>
  </numFmts>
  <fonts count="102">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12"/>
      <name val="Calibri"/>
      <family val="2"/>
    </font>
    <font>
      <sz val="16"/>
      <name val="Calibri"/>
      <family val="2"/>
    </font>
    <font>
      <sz val="12"/>
      <name val="Calibri"/>
      <family val="2"/>
    </font>
    <font>
      <sz val="10"/>
      <name val="Calibri"/>
      <family val="2"/>
    </font>
    <font>
      <b/>
      <sz val="10"/>
      <name val="Calibri"/>
      <family val="2"/>
    </font>
    <font>
      <sz val="14"/>
      <name val="Calibri"/>
      <family val="2"/>
    </font>
    <font>
      <b/>
      <sz val="20"/>
      <color indexed="49"/>
      <name val="Calibri"/>
      <family val="2"/>
    </font>
    <font>
      <b/>
      <sz val="16"/>
      <name val="Calibri"/>
      <family val="2"/>
    </font>
    <font>
      <b/>
      <sz val="20"/>
      <color indexed="12"/>
      <name val="Calibri"/>
      <family val="2"/>
    </font>
    <font>
      <sz val="10"/>
      <color indexed="49"/>
      <name val="Calibri"/>
      <family val="2"/>
    </font>
    <font>
      <b/>
      <sz val="20"/>
      <color indexed="21"/>
      <name val="Calibri"/>
      <family val="2"/>
    </font>
    <font>
      <sz val="12"/>
      <color indexed="9"/>
      <name val="Calibri"/>
      <family val="2"/>
    </font>
    <font>
      <b/>
      <sz val="28"/>
      <color indexed="21"/>
      <name val="Calibri"/>
      <family val="2"/>
    </font>
    <font>
      <b/>
      <u val="single"/>
      <sz val="14"/>
      <name val="Calibri"/>
      <family val="2"/>
    </font>
    <font>
      <b/>
      <sz val="18"/>
      <color indexed="21"/>
      <name val="Calibri"/>
      <family val="2"/>
    </font>
    <font>
      <b/>
      <sz val="22"/>
      <color indexed="21"/>
      <name val="Calibri"/>
      <family val="2"/>
    </font>
    <font>
      <b/>
      <sz val="14"/>
      <name val="Calibri"/>
      <family val="2"/>
    </font>
    <font>
      <sz val="14"/>
      <name val="Arial"/>
      <family val="2"/>
    </font>
    <font>
      <b/>
      <u val="single"/>
      <sz val="16"/>
      <name val="Calibri"/>
      <family val="2"/>
    </font>
    <font>
      <sz val="10"/>
      <color indexed="21"/>
      <name val="Arial"/>
      <family val="2"/>
    </font>
    <font>
      <sz val="10"/>
      <color indexed="21"/>
      <name val="Calibri"/>
      <family val="2"/>
    </font>
    <font>
      <sz val="16"/>
      <color indexed="21"/>
      <name val="Calibri"/>
      <family val="2"/>
    </font>
    <font>
      <sz val="10"/>
      <color indexed="9"/>
      <name val="Calibri"/>
      <family val="2"/>
    </font>
    <font>
      <sz val="16"/>
      <color indexed="9"/>
      <name val="Calibri"/>
      <family val="2"/>
    </font>
    <font>
      <u val="single"/>
      <sz val="16"/>
      <color indexed="9"/>
      <name val="Calibri"/>
      <family val="2"/>
    </font>
    <font>
      <sz val="11"/>
      <name val="Calibri"/>
      <family val="2"/>
    </font>
    <font>
      <sz val="18"/>
      <name val="Calibri"/>
      <family val="2"/>
    </font>
    <font>
      <sz val="14"/>
      <color indexed="21"/>
      <name val="Calibri"/>
      <family val="2"/>
    </font>
    <font>
      <sz val="14"/>
      <color indexed="10"/>
      <name val="Calibri"/>
      <family val="2"/>
    </font>
    <font>
      <b/>
      <u val="single"/>
      <sz val="16"/>
      <color indexed="21"/>
      <name val="Calibri"/>
      <family val="2"/>
    </font>
    <font>
      <b/>
      <sz val="20"/>
      <color indexed="9"/>
      <name val="Calibri"/>
      <family val="2"/>
    </font>
    <font>
      <b/>
      <sz val="36"/>
      <color indexed="21"/>
      <name val="Calibri"/>
      <family val="2"/>
    </font>
    <font>
      <b/>
      <sz val="18"/>
      <name val="Calibri"/>
      <family val="2"/>
    </font>
    <font>
      <sz val="10"/>
      <color indexed="12"/>
      <name val="Arial"/>
      <family val="2"/>
    </font>
    <font>
      <vertAlign val="superscript"/>
      <sz val="12"/>
      <name val="Calibri"/>
      <family val="2"/>
    </font>
    <font>
      <b/>
      <vertAlign val="superscript"/>
      <sz val="14"/>
      <name val="Calibri"/>
      <family val="2"/>
    </font>
    <font>
      <b/>
      <sz val="16"/>
      <color indexed="10"/>
      <name val="Arial"/>
      <family val="2"/>
    </font>
    <font>
      <b/>
      <sz val="18"/>
      <color indexed="9"/>
      <name val="Calibri"/>
      <family val="2"/>
    </font>
    <font>
      <b/>
      <sz val="14"/>
      <color indexed="21"/>
      <name val="Calibri"/>
      <family val="2"/>
    </font>
    <font>
      <sz val="14"/>
      <color indexed="9"/>
      <name val="Calibri"/>
      <family val="2"/>
    </font>
    <font>
      <u val="single"/>
      <sz val="12"/>
      <name val="Calibri"/>
      <family val="2"/>
    </font>
    <font>
      <sz val="10"/>
      <color indexed="8"/>
      <name val="Arial"/>
      <family val="2"/>
    </font>
    <font>
      <b/>
      <sz val="20"/>
      <name val="Calibri"/>
      <family val="2"/>
    </font>
    <font>
      <b/>
      <i/>
      <sz val="10"/>
      <name val="Arial"/>
      <family val="2"/>
    </font>
    <font>
      <b/>
      <sz val="13"/>
      <color indexed="12"/>
      <name val="Calibri"/>
      <family val="2"/>
    </font>
    <font>
      <b/>
      <sz val="13"/>
      <name val="Calibri"/>
      <family val="2"/>
    </font>
    <font>
      <b/>
      <sz val="13"/>
      <name val="Arial"/>
      <family val="2"/>
    </font>
    <font>
      <vertAlign val="superscript"/>
      <sz val="14"/>
      <name val="Calibri"/>
      <family val="2"/>
    </font>
    <font>
      <sz val="12"/>
      <color indexed="55"/>
      <name val="Calibri"/>
      <family val="2"/>
    </font>
    <font>
      <b/>
      <sz val="22"/>
      <color indexed="10"/>
      <name val="Calibri"/>
      <family val="2"/>
    </font>
    <font>
      <u val="single"/>
      <sz val="12"/>
      <color indexed="12"/>
      <name val="Calibri"/>
      <family val="2"/>
    </font>
    <font>
      <b/>
      <sz val="10"/>
      <color indexed="12"/>
      <name val="Arial"/>
      <family val="2"/>
    </font>
    <font>
      <b/>
      <sz val="14"/>
      <color indexed="12"/>
      <name val="Arial"/>
      <family val="2"/>
    </font>
    <font>
      <sz val="12"/>
      <color indexed="23"/>
      <name val="Calibri"/>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25"/>
      <color indexed="8"/>
      <name val="Arial"/>
      <family val="0"/>
    </font>
    <font>
      <b/>
      <sz val="14"/>
      <color indexed="8"/>
      <name val="Calibri"/>
      <family val="0"/>
    </font>
    <font>
      <b/>
      <sz val="16.5"/>
      <color indexed="8"/>
      <name val="Calibri"/>
      <family val="0"/>
    </font>
    <font>
      <b/>
      <sz val="18.25"/>
      <color indexed="21"/>
      <name val="Calibri"/>
      <family val="0"/>
    </font>
    <font>
      <sz val="12.85"/>
      <color indexed="8"/>
      <name val="Calibri"/>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0"/>
      <name val="Calibri"/>
      <family val="2"/>
    </font>
    <font>
      <b/>
      <sz val="20"/>
      <color theme="0"/>
      <name val="Calibri"/>
      <family val="2"/>
    </font>
    <font>
      <b/>
      <sz val="18"/>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indexed="43"/>
        <bgColor indexed="64"/>
      </patternFill>
    </fill>
    <fill>
      <patternFill patternType="lightGray"/>
    </fill>
    <fill>
      <patternFill patternType="solid">
        <fgColor indexed="4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medium"/>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0" applyNumberFormat="0" applyBorder="0" applyAlignment="0" applyProtection="0"/>
    <xf numFmtId="0" fontId="84" fillId="27" borderId="1" applyNumberFormat="0" applyAlignment="0" applyProtection="0"/>
    <xf numFmtId="0" fontId="8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4" fillId="0" borderId="0" applyNumberFormat="0" applyFill="0" applyBorder="0" applyAlignment="0" applyProtection="0"/>
    <xf numFmtId="0" fontId="87" fillId="29" borderId="0" applyNumberFormat="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3"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0" fontId="0" fillId="32" borderId="7" applyNumberFormat="0" applyFont="0" applyAlignment="0" applyProtection="0"/>
    <xf numFmtId="0" fontId="94" fillId="27" borderId="8"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286">
    <xf numFmtId="0" fontId="0" fillId="0" borderId="0" xfId="0" applyAlignment="1">
      <alignment/>
    </xf>
    <xf numFmtId="165" fontId="0" fillId="0" borderId="0" xfId="42" applyNumberFormat="1" applyFont="1" applyAlignment="1">
      <alignment/>
    </xf>
    <xf numFmtId="0" fontId="0" fillId="0" borderId="0" xfId="0" applyAlignment="1" applyProtection="1">
      <alignment horizontal="left"/>
      <protection/>
    </xf>
    <xf numFmtId="0" fontId="0" fillId="0" borderId="0" xfId="0" applyFill="1" applyAlignment="1">
      <alignment/>
    </xf>
    <xf numFmtId="0" fontId="1" fillId="0" borderId="0" xfId="0" applyFont="1" applyAlignment="1">
      <alignment/>
    </xf>
    <xf numFmtId="3" fontId="0" fillId="0" borderId="0" xfId="0" applyNumberFormat="1" applyAlignment="1">
      <alignment/>
    </xf>
    <xf numFmtId="0" fontId="5" fillId="0" borderId="0" xfId="0" applyFont="1" applyAlignment="1">
      <alignment/>
    </xf>
    <xf numFmtId="0" fontId="8" fillId="33" borderId="0" xfId="0" applyFont="1" applyFill="1" applyAlignment="1" applyProtection="1">
      <alignment horizontal="left"/>
      <protection/>
    </xf>
    <xf numFmtId="0" fontId="8" fillId="33" borderId="0" xfId="0" applyFont="1" applyFill="1" applyBorder="1" applyAlignment="1" applyProtection="1">
      <alignment horizontal="left"/>
      <protection/>
    </xf>
    <xf numFmtId="9" fontId="0" fillId="0" borderId="0" xfId="0" applyNumberFormat="1" applyFill="1" applyAlignment="1">
      <alignment/>
    </xf>
    <xf numFmtId="10" fontId="0" fillId="0" borderId="0" xfId="0" applyNumberFormat="1" applyFill="1" applyAlignment="1">
      <alignment/>
    </xf>
    <xf numFmtId="1" fontId="16" fillId="34" borderId="10" xfId="42" applyNumberFormat="1" applyFont="1" applyFill="1" applyBorder="1" applyAlignment="1" applyProtection="1">
      <alignment horizontal="center"/>
      <protection locked="0"/>
    </xf>
    <xf numFmtId="0" fontId="6" fillId="33" borderId="0" xfId="0" applyFont="1" applyFill="1" applyAlignment="1" applyProtection="1">
      <alignment horizontal="left"/>
      <protection/>
    </xf>
    <xf numFmtId="0" fontId="6" fillId="33" borderId="0" xfId="0" applyFont="1" applyFill="1" applyBorder="1" applyAlignment="1" applyProtection="1">
      <alignment horizontal="left"/>
      <protection/>
    </xf>
    <xf numFmtId="0" fontId="26" fillId="33" borderId="0" xfId="0" applyFont="1" applyFill="1" applyAlignment="1" applyProtection="1">
      <alignment/>
      <protection locked="0"/>
    </xf>
    <xf numFmtId="0" fontId="0" fillId="0" borderId="0" xfId="0" applyFont="1" applyAlignment="1">
      <alignment/>
    </xf>
    <xf numFmtId="0" fontId="0" fillId="0" borderId="0" xfId="0" applyFont="1" applyFill="1" applyAlignment="1">
      <alignment/>
    </xf>
    <xf numFmtId="165" fontId="0" fillId="0" borderId="0" xfId="42" applyNumberFormat="1" applyFont="1" applyAlignment="1">
      <alignment/>
    </xf>
    <xf numFmtId="165" fontId="0" fillId="0" borderId="0" xfId="42" applyNumberFormat="1" applyFont="1" applyFill="1" applyAlignment="1">
      <alignment/>
    </xf>
    <xf numFmtId="0" fontId="41" fillId="0" borderId="0" xfId="0" applyFont="1" applyAlignment="1">
      <alignment/>
    </xf>
    <xf numFmtId="0" fontId="5" fillId="0" borderId="0" xfId="0" applyFont="1" applyFill="1" applyAlignment="1">
      <alignment/>
    </xf>
    <xf numFmtId="0" fontId="0" fillId="0" borderId="0" xfId="0" applyFill="1" applyAlignment="1" applyProtection="1">
      <alignment horizontal="left"/>
      <protection/>
    </xf>
    <xf numFmtId="3" fontId="0" fillId="0" borderId="0" xfId="0" applyNumberFormat="1" applyFill="1" applyAlignment="1">
      <alignment/>
    </xf>
    <xf numFmtId="1" fontId="7" fillId="0" borderId="10" xfId="42" applyNumberFormat="1" applyFont="1" applyFill="1" applyBorder="1" applyAlignment="1" applyProtection="1">
      <alignment horizontal="center"/>
      <protection/>
    </xf>
    <xf numFmtId="9" fontId="0" fillId="0" borderId="0" xfId="59" applyFont="1" applyAlignment="1">
      <alignment/>
    </xf>
    <xf numFmtId="9" fontId="0" fillId="0" borderId="0" xfId="0" applyNumberFormat="1" applyAlignment="1">
      <alignment/>
    </xf>
    <xf numFmtId="9" fontId="0" fillId="0" borderId="0" xfId="42" applyNumberFormat="1" applyFont="1" applyFill="1" applyAlignment="1">
      <alignment/>
    </xf>
    <xf numFmtId="1" fontId="0" fillId="0" borderId="0" xfId="42" applyNumberFormat="1" applyFont="1" applyFill="1" applyAlignment="1">
      <alignment/>
    </xf>
    <xf numFmtId="0" fontId="8" fillId="33" borderId="0" xfId="0" applyFont="1" applyFill="1" applyAlignment="1" applyProtection="1">
      <alignment/>
      <protection/>
    </xf>
    <xf numFmtId="0" fontId="8" fillId="33" borderId="0" xfId="0" applyFont="1" applyFill="1" applyAlignment="1" applyProtection="1">
      <alignment horizontal="center"/>
      <protection/>
    </xf>
    <xf numFmtId="0" fontId="36" fillId="33" borderId="0" xfId="0" applyFont="1" applyFill="1" applyAlignment="1" applyProtection="1">
      <alignment horizontal="center"/>
      <protection/>
    </xf>
    <xf numFmtId="0" fontId="17" fillId="33" borderId="0" xfId="0" applyFont="1" applyFill="1" applyAlignment="1" applyProtection="1">
      <alignment horizontal="center"/>
      <protection/>
    </xf>
    <xf numFmtId="0" fontId="7" fillId="33" borderId="0" xfId="0" applyFont="1" applyFill="1" applyAlignment="1" applyProtection="1">
      <alignment horizontal="center"/>
      <protection/>
    </xf>
    <xf numFmtId="165" fontId="7" fillId="33" borderId="0" xfId="42" applyNumberFormat="1" applyFont="1" applyFill="1" applyAlignment="1" applyProtection="1">
      <alignment horizontal="center"/>
      <protection/>
    </xf>
    <xf numFmtId="0" fontId="31" fillId="33" borderId="0" xfId="0" applyFont="1" applyFill="1" applyAlignment="1" applyProtection="1">
      <alignment/>
      <protection/>
    </xf>
    <xf numFmtId="3" fontId="7" fillId="33" borderId="0" xfId="42" applyNumberFormat="1" applyFont="1" applyFill="1" applyAlignment="1" applyProtection="1">
      <alignment horizontal="center"/>
      <protection/>
    </xf>
    <xf numFmtId="0" fontId="8" fillId="33" borderId="0" xfId="0" applyFont="1" applyFill="1" applyBorder="1" applyAlignment="1" applyProtection="1">
      <alignment/>
      <protection/>
    </xf>
    <xf numFmtId="0" fontId="7" fillId="33" borderId="0" xfId="42" applyNumberFormat="1" applyFont="1" applyFill="1" applyAlignment="1" applyProtection="1">
      <alignment horizontal="center"/>
      <protection/>
    </xf>
    <xf numFmtId="0" fontId="13" fillId="33" borderId="0" xfId="0" applyFont="1" applyFill="1" applyBorder="1" applyAlignment="1" applyProtection="1">
      <alignment horizontal="right"/>
      <protection/>
    </xf>
    <xf numFmtId="0" fontId="13" fillId="33" borderId="0" xfId="0" applyFont="1" applyFill="1" applyBorder="1" applyAlignment="1" applyProtection="1">
      <alignment/>
      <protection/>
    </xf>
    <xf numFmtId="0" fontId="11" fillId="33" borderId="0" xfId="0" applyFont="1" applyFill="1" applyBorder="1" applyAlignment="1" applyProtection="1">
      <alignment horizontal="right"/>
      <protection/>
    </xf>
    <xf numFmtId="2" fontId="9" fillId="33" borderId="0" xfId="0" applyNumberFormat="1" applyFont="1" applyFill="1" applyAlignment="1" applyProtection="1">
      <alignment/>
      <protection/>
    </xf>
    <xf numFmtId="0" fontId="14" fillId="33" borderId="0" xfId="0" applyFont="1" applyFill="1" applyBorder="1" applyAlignment="1" applyProtection="1">
      <alignment/>
      <protection/>
    </xf>
    <xf numFmtId="165" fontId="8" fillId="33" borderId="0" xfId="42" applyNumberFormat="1" applyFont="1" applyFill="1" applyAlignment="1" applyProtection="1">
      <alignment/>
      <protection/>
    </xf>
    <xf numFmtId="0" fontId="15" fillId="0" borderId="0" xfId="0" applyFont="1" applyFill="1" applyAlignment="1" applyProtection="1">
      <alignment/>
      <protection/>
    </xf>
    <xf numFmtId="0" fontId="15" fillId="33" borderId="0" xfId="0" applyFont="1" applyFill="1" applyBorder="1" applyAlignment="1" applyProtection="1">
      <alignment/>
      <protection/>
    </xf>
    <xf numFmtId="6" fontId="15" fillId="0" borderId="0" xfId="0" applyNumberFormat="1" applyFont="1" applyFill="1" applyBorder="1" applyAlignment="1" applyProtection="1">
      <alignment/>
      <protection/>
    </xf>
    <xf numFmtId="0" fontId="8" fillId="33" borderId="11" xfId="0" applyFont="1" applyFill="1" applyBorder="1" applyAlignment="1" applyProtection="1">
      <alignment/>
      <protection/>
    </xf>
    <xf numFmtId="0" fontId="20" fillId="33" borderId="12" xfId="0" applyFont="1" applyFill="1" applyBorder="1" applyAlignment="1" applyProtection="1">
      <alignment horizontal="center"/>
      <protection/>
    </xf>
    <xf numFmtId="0" fontId="11" fillId="33" borderId="13" xfId="0" applyFont="1" applyFill="1" applyBorder="1" applyAlignment="1" applyProtection="1">
      <alignment/>
      <protection/>
    </xf>
    <xf numFmtId="0" fontId="11" fillId="33" borderId="0" xfId="0" applyFont="1" applyFill="1" applyBorder="1" applyAlignment="1" applyProtection="1">
      <alignment horizontal="left"/>
      <protection/>
    </xf>
    <xf numFmtId="0" fontId="12" fillId="33" borderId="0" xfId="0" applyFont="1" applyFill="1" applyBorder="1" applyAlignment="1" applyProtection="1">
      <alignment horizontal="center"/>
      <protection/>
    </xf>
    <xf numFmtId="0" fontId="6" fillId="33" borderId="0" xfId="0" applyFont="1" applyFill="1" applyAlignment="1" applyProtection="1">
      <alignment/>
      <protection/>
    </xf>
    <xf numFmtId="173" fontId="7" fillId="33" borderId="0" xfId="42" applyNumberFormat="1" applyFont="1" applyFill="1" applyAlignment="1" applyProtection="1">
      <alignment horizontal="center"/>
      <protection/>
    </xf>
    <xf numFmtId="5" fontId="15" fillId="33" borderId="0" xfId="0" applyNumberFormat="1" applyFont="1" applyFill="1" applyAlignment="1" applyProtection="1">
      <alignment horizontal="center"/>
      <protection/>
    </xf>
    <xf numFmtId="0" fontId="18" fillId="33" borderId="0" xfId="0" applyFont="1" applyFill="1" applyAlignment="1" applyProtection="1">
      <alignment/>
      <protection/>
    </xf>
    <xf numFmtId="0" fontId="10" fillId="33" borderId="0" xfId="0" applyFont="1" applyFill="1" applyBorder="1" applyAlignment="1" applyProtection="1">
      <alignment wrapText="1"/>
      <protection/>
    </xf>
    <xf numFmtId="0" fontId="19" fillId="33" borderId="0" xfId="0" applyFont="1" applyFill="1" applyBorder="1" applyAlignment="1" applyProtection="1">
      <alignment wrapText="1"/>
      <protection/>
    </xf>
    <xf numFmtId="3" fontId="7" fillId="33" borderId="14" xfId="42" applyNumberFormat="1" applyFont="1" applyFill="1" applyBorder="1" applyAlignment="1" applyProtection="1">
      <alignment horizontal="center"/>
      <protection/>
    </xf>
    <xf numFmtId="0" fontId="10" fillId="33" borderId="0" xfId="0" applyFont="1" applyFill="1" applyAlignment="1" applyProtection="1">
      <alignment/>
      <protection/>
    </xf>
    <xf numFmtId="1" fontId="7" fillId="33" borderId="10" xfId="42" applyNumberFormat="1" applyFont="1" applyFill="1" applyBorder="1" applyAlignment="1" applyProtection="1">
      <alignment horizontal="center"/>
      <protection/>
    </xf>
    <xf numFmtId="173" fontId="15" fillId="33" borderId="0" xfId="42" applyNumberFormat="1" applyFont="1" applyFill="1" applyBorder="1" applyAlignment="1" applyProtection="1">
      <alignment horizontal="center"/>
      <protection/>
    </xf>
    <xf numFmtId="1" fontId="7" fillId="33" borderId="0" xfId="42" applyNumberFormat="1" applyFont="1" applyFill="1" applyAlignment="1" applyProtection="1">
      <alignment horizontal="center"/>
      <protection/>
    </xf>
    <xf numFmtId="1" fontId="16" fillId="33" borderId="0" xfId="42" applyNumberFormat="1" applyFont="1" applyFill="1" applyBorder="1" applyAlignment="1" applyProtection="1">
      <alignment horizontal="center"/>
      <protection/>
    </xf>
    <xf numFmtId="0" fontId="12" fillId="33" borderId="0" xfId="0" applyFont="1" applyFill="1" applyBorder="1" applyAlignment="1" applyProtection="1">
      <alignment horizontal="center" wrapText="1"/>
      <protection/>
    </xf>
    <xf numFmtId="0" fontId="21" fillId="33" borderId="0" xfId="0" applyFont="1" applyFill="1" applyBorder="1" applyAlignment="1" applyProtection="1">
      <alignment/>
      <protection/>
    </xf>
    <xf numFmtId="0" fontId="8" fillId="0" borderId="0" xfId="0" applyFont="1" applyFill="1" applyAlignment="1" applyProtection="1">
      <alignment/>
      <protection/>
    </xf>
    <xf numFmtId="0" fontId="7" fillId="0" borderId="0" xfId="0" applyFont="1" applyFill="1" applyAlignment="1" applyProtection="1">
      <alignment wrapText="1"/>
      <protection/>
    </xf>
    <xf numFmtId="0" fontId="9" fillId="33" borderId="0" xfId="0" applyFont="1" applyFill="1" applyAlignment="1" applyProtection="1">
      <alignment/>
      <protection/>
    </xf>
    <xf numFmtId="165" fontId="8" fillId="33" borderId="0" xfId="42" applyNumberFormat="1" applyFont="1" applyFill="1" applyBorder="1" applyAlignment="1" applyProtection="1">
      <alignment/>
      <protection/>
    </xf>
    <xf numFmtId="0" fontId="0" fillId="0" borderId="0" xfId="0" applyFont="1" applyAlignment="1" applyProtection="1">
      <alignment/>
      <protection/>
    </xf>
    <xf numFmtId="0" fontId="0" fillId="33" borderId="0" xfId="0" applyFill="1" applyBorder="1" applyAlignment="1" applyProtection="1">
      <alignment/>
      <protection/>
    </xf>
    <xf numFmtId="0" fontId="11" fillId="33" borderId="13" xfId="0" applyFont="1" applyFill="1" applyBorder="1" applyAlignment="1" applyProtection="1">
      <alignment horizontal="center"/>
      <protection/>
    </xf>
    <xf numFmtId="173" fontId="15" fillId="33" borderId="0" xfId="0" applyNumberFormat="1" applyFont="1" applyFill="1" applyBorder="1" applyAlignment="1" applyProtection="1">
      <alignment horizontal="center"/>
      <protection/>
    </xf>
    <xf numFmtId="0" fontId="8" fillId="33" borderId="13" xfId="0" applyFont="1" applyFill="1" applyBorder="1" applyAlignment="1" applyProtection="1">
      <alignment/>
      <protection/>
    </xf>
    <xf numFmtId="0" fontId="8" fillId="33" borderId="0" xfId="0" applyFont="1" applyFill="1" applyBorder="1" applyAlignment="1" applyProtection="1">
      <alignment wrapText="1"/>
      <protection/>
    </xf>
    <xf numFmtId="0" fontId="22" fillId="33" borderId="0" xfId="0" applyFont="1" applyFill="1" applyBorder="1" applyAlignment="1" applyProtection="1">
      <alignment wrapText="1"/>
      <protection/>
    </xf>
    <xf numFmtId="0" fontId="0" fillId="33" borderId="0" xfId="0" applyFill="1" applyBorder="1" applyAlignment="1" applyProtection="1">
      <alignment/>
      <protection/>
    </xf>
    <xf numFmtId="0" fontId="19" fillId="33" borderId="0" xfId="0" applyFont="1" applyFill="1" applyBorder="1" applyAlignment="1" applyProtection="1">
      <alignment horizontal="center"/>
      <protection/>
    </xf>
    <xf numFmtId="0" fontId="22" fillId="0" borderId="0" xfId="0" applyFont="1" applyAlignment="1" applyProtection="1">
      <alignment wrapText="1"/>
      <protection/>
    </xf>
    <xf numFmtId="5" fontId="15" fillId="33" borderId="0" xfId="0" applyNumberFormat="1" applyFont="1" applyFill="1" applyBorder="1" applyAlignment="1" applyProtection="1">
      <alignment horizontal="center"/>
      <protection/>
    </xf>
    <xf numFmtId="0" fontId="11" fillId="33" borderId="0" xfId="0" applyFont="1" applyFill="1" applyBorder="1" applyAlignment="1" applyProtection="1">
      <alignment/>
      <protection/>
    </xf>
    <xf numFmtId="0" fontId="18" fillId="33" borderId="0" xfId="0" applyFont="1" applyFill="1" applyBorder="1" applyAlignment="1" applyProtection="1">
      <alignment/>
      <protection/>
    </xf>
    <xf numFmtId="0" fontId="30" fillId="33" borderId="0" xfId="0" applyFont="1" applyFill="1" applyBorder="1" applyAlignment="1" applyProtection="1">
      <alignment/>
      <protection/>
    </xf>
    <xf numFmtId="173" fontId="7" fillId="33" borderId="0" xfId="42" applyNumberFormat="1" applyFont="1" applyFill="1" applyBorder="1" applyAlignment="1" applyProtection="1">
      <alignment/>
      <protection/>
    </xf>
    <xf numFmtId="0" fontId="7" fillId="33" borderId="0" xfId="0" applyFont="1" applyFill="1" applyBorder="1" applyAlignment="1" applyProtection="1">
      <alignment horizontal="center"/>
      <protection/>
    </xf>
    <xf numFmtId="165" fontId="16" fillId="33" borderId="0" xfId="42" applyNumberFormat="1" applyFont="1" applyFill="1" applyBorder="1" applyAlignment="1" applyProtection="1">
      <alignment/>
      <protection/>
    </xf>
    <xf numFmtId="0" fontId="7" fillId="33" borderId="0" xfId="0" applyFont="1" applyFill="1" applyAlignment="1" applyProtection="1">
      <alignment/>
      <protection/>
    </xf>
    <xf numFmtId="0" fontId="8" fillId="33" borderId="0" xfId="0" applyFont="1" applyFill="1" applyBorder="1" applyAlignment="1" applyProtection="1">
      <alignment/>
      <protection/>
    </xf>
    <xf numFmtId="0" fontId="12" fillId="33" borderId="0" xfId="0" applyFont="1" applyFill="1" applyAlignment="1" applyProtection="1">
      <alignment/>
      <protection/>
    </xf>
    <xf numFmtId="0" fontId="6" fillId="33" borderId="0" xfId="0" applyFont="1" applyFill="1" applyBorder="1" applyAlignment="1" applyProtection="1">
      <alignment/>
      <protection/>
    </xf>
    <xf numFmtId="0" fontId="12" fillId="33" borderId="0" xfId="0" applyFont="1" applyFill="1" applyBorder="1" applyAlignment="1" applyProtection="1">
      <alignment/>
      <protection/>
    </xf>
    <xf numFmtId="165" fontId="6" fillId="33" borderId="0" xfId="42" applyNumberFormat="1" applyFont="1" applyFill="1" applyBorder="1" applyAlignment="1" applyProtection="1">
      <alignment/>
      <protection/>
    </xf>
    <xf numFmtId="0" fontId="0" fillId="33" borderId="0" xfId="0" applyFill="1" applyAlignment="1" applyProtection="1">
      <alignment/>
      <protection/>
    </xf>
    <xf numFmtId="0" fontId="33" fillId="33" borderId="0" xfId="0" applyFont="1" applyFill="1" applyAlignment="1" applyProtection="1">
      <alignment/>
      <protection/>
    </xf>
    <xf numFmtId="0" fontId="24" fillId="33" borderId="0" xfId="0" applyFont="1" applyFill="1" applyAlignment="1" applyProtection="1">
      <alignment/>
      <protection/>
    </xf>
    <xf numFmtId="0" fontId="27" fillId="34" borderId="0" xfId="0" applyFont="1" applyFill="1" applyAlignment="1" applyProtection="1">
      <alignment/>
      <protection/>
    </xf>
    <xf numFmtId="0" fontId="25" fillId="34" borderId="0" xfId="0" applyFont="1" applyFill="1" applyAlignment="1" applyProtection="1">
      <alignment/>
      <protection/>
    </xf>
    <xf numFmtId="0" fontId="28" fillId="34" borderId="0" xfId="0" applyFont="1" applyFill="1" applyAlignment="1" applyProtection="1">
      <alignment/>
      <protection/>
    </xf>
    <xf numFmtId="0" fontId="26" fillId="34" borderId="0" xfId="0" applyFont="1" applyFill="1" applyAlignment="1" applyProtection="1">
      <alignment/>
      <protection/>
    </xf>
    <xf numFmtId="0" fontId="26" fillId="33" borderId="0" xfId="0" applyFont="1" applyFill="1" applyAlignment="1" applyProtection="1">
      <alignment/>
      <protection/>
    </xf>
    <xf numFmtId="0" fontId="25" fillId="33" borderId="0" xfId="0" applyFont="1" applyFill="1" applyAlignment="1" applyProtection="1">
      <alignment/>
      <protection/>
    </xf>
    <xf numFmtId="0" fontId="3" fillId="0" borderId="0" xfId="53" applyAlignment="1" applyProtection="1">
      <alignment/>
      <protection/>
    </xf>
    <xf numFmtId="0" fontId="38" fillId="0" borderId="0" xfId="0" applyFont="1" applyAlignment="1" applyProtection="1">
      <alignment horizontal="left" indent="2"/>
      <protection/>
    </xf>
    <xf numFmtId="0" fontId="17" fillId="33" borderId="0" xfId="0" applyFont="1" applyFill="1" applyAlignment="1" applyProtection="1">
      <alignment horizontal="left"/>
      <protection/>
    </xf>
    <xf numFmtId="0" fontId="17" fillId="33" borderId="0" xfId="0" applyFont="1" applyFill="1" applyAlignment="1" applyProtection="1">
      <alignment/>
      <protection/>
    </xf>
    <xf numFmtId="44" fontId="0" fillId="0" borderId="0" xfId="44" applyFont="1" applyAlignment="1" applyProtection="1">
      <alignment horizontal="left"/>
      <protection/>
    </xf>
    <xf numFmtId="194" fontId="0" fillId="0" borderId="0" xfId="44" applyNumberFormat="1" applyFont="1" applyAlignment="1" applyProtection="1">
      <alignment horizontal="left"/>
      <protection/>
    </xf>
    <xf numFmtId="194" fontId="0" fillId="0" borderId="0" xfId="44" applyNumberFormat="1" applyFont="1" applyFill="1" applyAlignment="1">
      <alignment/>
    </xf>
    <xf numFmtId="194" fontId="0" fillId="0" borderId="0" xfId="44" applyNumberFormat="1" applyFont="1" applyBorder="1" applyAlignment="1">
      <alignment/>
    </xf>
    <xf numFmtId="4" fontId="0" fillId="0" borderId="0" xfId="44" applyNumberFormat="1" applyFont="1" applyAlignment="1" applyProtection="1">
      <alignment horizontal="left"/>
      <protection/>
    </xf>
    <xf numFmtId="165" fontId="0" fillId="0" borderId="0" xfId="59" applyNumberFormat="1" applyFont="1" applyFill="1" applyAlignment="1">
      <alignment/>
    </xf>
    <xf numFmtId="180" fontId="7" fillId="33" borderId="0" xfId="42" applyNumberFormat="1" applyFont="1" applyFill="1" applyAlignment="1" applyProtection="1">
      <alignment horizontal="center"/>
      <protection/>
    </xf>
    <xf numFmtId="3" fontId="8" fillId="33" borderId="0" xfId="0" applyNumberFormat="1" applyFont="1" applyFill="1" applyAlignment="1" applyProtection="1">
      <alignment/>
      <protection/>
    </xf>
    <xf numFmtId="194" fontId="0" fillId="0" borderId="0" xfId="0" applyNumberFormat="1" applyFill="1" applyAlignment="1">
      <alignment/>
    </xf>
    <xf numFmtId="0" fontId="44" fillId="34" borderId="0" xfId="0" applyFont="1" applyFill="1" applyAlignment="1" applyProtection="1">
      <alignment/>
      <protection/>
    </xf>
    <xf numFmtId="0" fontId="5" fillId="33" borderId="0" xfId="0" applyFont="1" applyFill="1" applyAlignment="1" applyProtection="1">
      <alignment horizontal="left" wrapText="1"/>
      <protection/>
    </xf>
    <xf numFmtId="0" fontId="7" fillId="33" borderId="0" xfId="0" applyFont="1" applyFill="1" applyAlignment="1" applyProtection="1">
      <alignment horizontal="left" wrapText="1"/>
      <protection/>
    </xf>
    <xf numFmtId="0" fontId="12" fillId="33" borderId="0" xfId="0" applyFont="1" applyFill="1" applyBorder="1" applyAlignment="1" applyProtection="1">
      <alignment horizontal="left" vertical="top" wrapText="1"/>
      <protection/>
    </xf>
    <xf numFmtId="0" fontId="15" fillId="0" borderId="0" xfId="0" applyFont="1" applyFill="1" applyBorder="1" applyAlignment="1" applyProtection="1">
      <alignment/>
      <protection/>
    </xf>
    <xf numFmtId="0" fontId="21" fillId="33" borderId="0" xfId="0" applyFont="1" applyFill="1" applyBorder="1" applyAlignment="1" applyProtection="1">
      <alignment wrapText="1"/>
      <protection/>
    </xf>
    <xf numFmtId="0" fontId="21" fillId="33" borderId="0" xfId="0" applyFont="1" applyFill="1" applyBorder="1" applyAlignment="1" applyProtection="1">
      <alignment vertical="justify" wrapText="1"/>
      <protection/>
    </xf>
    <xf numFmtId="173" fontId="7" fillId="33" borderId="0" xfId="42" applyNumberFormat="1" applyFont="1" applyFill="1" applyBorder="1" applyAlignment="1" applyProtection="1">
      <alignment horizontal="center" vertical="justify"/>
      <protection/>
    </xf>
    <xf numFmtId="180" fontId="7" fillId="33" borderId="0" xfId="42" applyNumberFormat="1" applyFont="1" applyFill="1" applyBorder="1" applyAlignment="1" applyProtection="1">
      <alignment horizontal="center" vertical="justify"/>
      <protection/>
    </xf>
    <xf numFmtId="0" fontId="5" fillId="33" borderId="0" xfId="0" applyFont="1" applyFill="1" applyAlignment="1" applyProtection="1">
      <alignment horizontal="center"/>
      <protection/>
    </xf>
    <xf numFmtId="0" fontId="47" fillId="33" borderId="0" xfId="0" applyFont="1" applyFill="1" applyBorder="1" applyAlignment="1" applyProtection="1">
      <alignment/>
      <protection/>
    </xf>
    <xf numFmtId="180" fontId="45" fillId="33" borderId="0" xfId="42" applyNumberFormat="1" applyFont="1" applyFill="1" applyAlignment="1" applyProtection="1">
      <alignment horizontal="center"/>
      <protection/>
    </xf>
    <xf numFmtId="0" fontId="31" fillId="33" borderId="0" xfId="0" applyFont="1" applyFill="1" applyAlignment="1" applyProtection="1">
      <alignment/>
      <protection/>
    </xf>
    <xf numFmtId="0" fontId="0" fillId="33" borderId="0" xfId="0" applyFill="1" applyAlignment="1">
      <alignment/>
    </xf>
    <xf numFmtId="194" fontId="48" fillId="0" borderId="0" xfId="44" applyNumberFormat="1" applyFont="1" applyFill="1" applyAlignment="1">
      <alignment/>
    </xf>
    <xf numFmtId="0" fontId="0" fillId="0" borderId="0" xfId="0" applyAlignment="1">
      <alignment/>
    </xf>
    <xf numFmtId="0" fontId="0" fillId="0" borderId="0" xfId="0" applyFill="1" applyBorder="1" applyAlignment="1">
      <alignment/>
    </xf>
    <xf numFmtId="194" fontId="46" fillId="0" borderId="0" xfId="0" applyNumberFormat="1" applyFont="1" applyFill="1" applyBorder="1" applyAlignment="1">
      <alignment/>
    </xf>
    <xf numFmtId="0" fontId="49" fillId="33" borderId="0" xfId="0" applyFont="1" applyFill="1" applyBorder="1" applyAlignment="1" applyProtection="1">
      <alignment vertical="top" wrapText="1"/>
      <protection/>
    </xf>
    <xf numFmtId="0" fontId="0" fillId="0" borderId="0" xfId="0" applyFont="1" applyFill="1" applyBorder="1" applyAlignment="1">
      <alignment/>
    </xf>
    <xf numFmtId="173" fontId="0" fillId="0" borderId="0" xfId="0" applyNumberFormat="1" applyFill="1" applyBorder="1" applyAlignment="1">
      <alignment/>
    </xf>
    <xf numFmtId="0" fontId="0" fillId="0" borderId="15" xfId="0" applyFont="1" applyFill="1" applyBorder="1" applyAlignment="1">
      <alignment/>
    </xf>
    <xf numFmtId="0" fontId="0" fillId="0" borderId="15" xfId="0" applyFill="1" applyBorder="1" applyAlignment="1">
      <alignment/>
    </xf>
    <xf numFmtId="0" fontId="2" fillId="35" borderId="16" xfId="0" applyFont="1" applyFill="1" applyBorder="1" applyAlignment="1">
      <alignment wrapText="1"/>
    </xf>
    <xf numFmtId="0" fontId="0" fillId="35" borderId="16" xfId="0" applyFill="1" applyBorder="1" applyAlignment="1">
      <alignment/>
    </xf>
    <xf numFmtId="0" fontId="0" fillId="35" borderId="16" xfId="0" applyFont="1" applyFill="1" applyBorder="1" applyAlignment="1">
      <alignment/>
    </xf>
    <xf numFmtId="173" fontId="0" fillId="35" borderId="16" xfId="0" applyNumberFormat="1" applyFill="1" applyBorder="1" applyAlignment="1">
      <alignment/>
    </xf>
    <xf numFmtId="0" fontId="0" fillId="0" borderId="16" xfId="0" applyFill="1" applyBorder="1" applyAlignment="1">
      <alignment/>
    </xf>
    <xf numFmtId="6" fontId="0" fillId="35" borderId="16" xfId="0" applyNumberFormat="1" applyFill="1" applyBorder="1" applyAlignment="1">
      <alignment/>
    </xf>
    <xf numFmtId="0" fontId="0" fillId="0" borderId="16" xfId="0" applyFont="1" applyFill="1" applyBorder="1" applyAlignment="1">
      <alignment/>
    </xf>
    <xf numFmtId="0" fontId="47" fillId="33" borderId="0" xfId="0" applyFont="1" applyFill="1" applyBorder="1" applyAlignment="1" applyProtection="1">
      <alignment vertical="justify" wrapText="1"/>
      <protection/>
    </xf>
    <xf numFmtId="0" fontId="1" fillId="0" borderId="0" xfId="0" applyFont="1" applyFill="1" applyAlignment="1">
      <alignment horizontal="center" wrapText="1"/>
    </xf>
    <xf numFmtId="0" fontId="1" fillId="0" borderId="0" xfId="0" applyFont="1" applyFill="1" applyAlignment="1">
      <alignment horizontal="center"/>
    </xf>
    <xf numFmtId="0" fontId="1" fillId="35" borderId="0" xfId="0" applyFont="1" applyFill="1" applyAlignment="1">
      <alignment horizontal="center" wrapText="1"/>
    </xf>
    <xf numFmtId="180" fontId="32" fillId="33" borderId="0" xfId="42" applyNumberFormat="1" applyFont="1" applyFill="1" applyAlignment="1" applyProtection="1">
      <alignment horizontal="center"/>
      <protection/>
    </xf>
    <xf numFmtId="180" fontId="32" fillId="33" borderId="0" xfId="42" applyNumberFormat="1" applyFont="1" applyFill="1" applyAlignment="1" applyProtection="1">
      <alignment horizontal="left"/>
      <protection/>
    </xf>
    <xf numFmtId="0" fontId="21" fillId="0" borderId="17" xfId="0" applyFont="1" applyFill="1" applyBorder="1" applyAlignment="1" applyProtection="1">
      <alignment horizontal="center" vertical="center"/>
      <protection/>
    </xf>
    <xf numFmtId="0" fontId="21" fillId="33" borderId="17" xfId="0" applyFont="1" applyFill="1" applyBorder="1" applyAlignment="1" applyProtection="1">
      <alignment horizontal="center" vertical="center" wrapText="1"/>
      <protection/>
    </xf>
    <xf numFmtId="173" fontId="7" fillId="33" borderId="17" xfId="59" applyNumberFormat="1" applyFont="1" applyFill="1" applyBorder="1" applyAlignment="1" applyProtection="1">
      <alignment horizontal="center" vertical="center"/>
      <protection/>
    </xf>
    <xf numFmtId="173" fontId="7" fillId="36" borderId="17" xfId="59" applyNumberFormat="1" applyFont="1" applyFill="1" applyBorder="1" applyAlignment="1" applyProtection="1">
      <alignment horizontal="center" vertical="center"/>
      <protection/>
    </xf>
    <xf numFmtId="180" fontId="7" fillId="36" borderId="17" xfId="42" applyNumberFormat="1" applyFont="1" applyFill="1" applyBorder="1" applyAlignment="1" applyProtection="1">
      <alignment horizontal="center" vertical="center"/>
      <protection/>
    </xf>
    <xf numFmtId="173" fontId="7" fillId="33" borderId="17" xfId="42" applyNumberFormat="1" applyFont="1" applyFill="1" applyBorder="1" applyAlignment="1" applyProtection="1">
      <alignment horizontal="center" vertical="center"/>
      <protection/>
    </xf>
    <xf numFmtId="180" fontId="7" fillId="36" borderId="11" xfId="42" applyNumberFormat="1" applyFont="1" applyFill="1" applyBorder="1" applyAlignment="1" applyProtection="1">
      <alignment horizontal="center" vertical="center"/>
      <protection/>
    </xf>
    <xf numFmtId="0" fontId="19" fillId="33" borderId="0" xfId="0" applyFont="1" applyFill="1" applyBorder="1" applyAlignment="1" applyProtection="1">
      <alignment/>
      <protection/>
    </xf>
    <xf numFmtId="0" fontId="47" fillId="33" borderId="0" xfId="0" applyFont="1" applyFill="1" applyBorder="1" applyAlignment="1" applyProtection="1">
      <alignment horizontal="center" vertical="justify" wrapText="1"/>
      <protection/>
    </xf>
    <xf numFmtId="173" fontId="47" fillId="33" borderId="0" xfId="0" applyNumberFormat="1" applyFont="1" applyFill="1" applyBorder="1" applyAlignment="1" applyProtection="1">
      <alignment horizontal="center" vertical="justify" wrapText="1"/>
      <protection/>
    </xf>
    <xf numFmtId="0" fontId="13" fillId="33" borderId="0" xfId="0" applyFont="1" applyFill="1" applyBorder="1" applyAlignment="1" applyProtection="1">
      <alignment/>
      <protection/>
    </xf>
    <xf numFmtId="9" fontId="7" fillId="33" borderId="0" xfId="59" applyFont="1" applyFill="1" applyAlignment="1" applyProtection="1">
      <alignment horizontal="center" vertical="center"/>
      <protection/>
    </xf>
    <xf numFmtId="165" fontId="7" fillId="33" borderId="0" xfId="42" applyNumberFormat="1" applyFont="1" applyFill="1" applyBorder="1" applyAlignment="1" applyProtection="1">
      <alignment horizontal="center" vertical="center"/>
      <protection/>
    </xf>
    <xf numFmtId="0" fontId="7" fillId="33" borderId="0" xfId="0" applyFont="1" applyFill="1" applyAlignment="1" applyProtection="1">
      <alignment horizontal="center" vertical="center"/>
      <protection/>
    </xf>
    <xf numFmtId="165" fontId="7" fillId="33" borderId="0" xfId="59" applyNumberFormat="1" applyFont="1" applyFill="1" applyBorder="1" applyAlignment="1" applyProtection="1">
      <alignment horizontal="center" vertical="center"/>
      <protection/>
    </xf>
    <xf numFmtId="0" fontId="0" fillId="33" borderId="0" xfId="0" applyFill="1" applyAlignment="1" applyProtection="1">
      <alignment textRotation="132"/>
      <protection/>
    </xf>
    <xf numFmtId="0" fontId="54" fillId="33" borderId="0" xfId="0" applyFont="1" applyFill="1" applyAlignment="1" applyProtection="1">
      <alignment textRotation="135"/>
      <protection/>
    </xf>
    <xf numFmtId="0" fontId="55" fillId="0" borderId="0" xfId="53" applyFont="1" applyAlignment="1" applyProtection="1">
      <alignment/>
      <protection/>
    </xf>
    <xf numFmtId="0" fontId="30" fillId="33" borderId="0" xfId="0" applyFont="1" applyFill="1" applyAlignment="1" applyProtection="1">
      <alignment/>
      <protection/>
    </xf>
    <xf numFmtId="4" fontId="7" fillId="33" borderId="0" xfId="42" applyNumberFormat="1" applyFont="1" applyFill="1" applyAlignment="1" applyProtection="1">
      <alignment horizontal="center"/>
      <protection/>
    </xf>
    <xf numFmtId="3" fontId="7" fillId="33" borderId="0" xfId="0" applyNumberFormat="1" applyFont="1" applyFill="1" applyAlignment="1">
      <alignment horizontal="center"/>
    </xf>
    <xf numFmtId="5" fontId="35" fillId="34" borderId="0" xfId="0" applyNumberFormat="1" applyFont="1" applyFill="1" applyBorder="1" applyAlignment="1" applyProtection="1">
      <alignment horizontal="left" vertical="center"/>
      <protection/>
    </xf>
    <xf numFmtId="0" fontId="35" fillId="34" borderId="0" xfId="0" applyFont="1" applyFill="1" applyBorder="1" applyAlignment="1" applyProtection="1">
      <alignment horizontal="center" vertical="center"/>
      <protection/>
    </xf>
    <xf numFmtId="5" fontId="35" fillId="34" borderId="0" xfId="0" applyNumberFormat="1" applyFont="1" applyFill="1" applyBorder="1" applyAlignment="1" applyProtection="1">
      <alignment horizontal="center" vertical="center"/>
      <protection/>
    </xf>
    <xf numFmtId="180" fontId="7" fillId="33" borderId="0" xfId="42" applyNumberFormat="1" applyFont="1" applyFill="1" applyAlignment="1" applyProtection="1">
      <alignment horizontal="center" vertical="center"/>
      <protection/>
    </xf>
    <xf numFmtId="1" fontId="7" fillId="33" borderId="18" xfId="42" applyNumberFormat="1" applyFont="1" applyFill="1" applyBorder="1" applyAlignment="1" applyProtection="1">
      <alignment horizontal="center"/>
      <protection/>
    </xf>
    <xf numFmtId="3" fontId="7" fillId="33" borderId="0" xfId="0" applyNumberFormat="1" applyFont="1" applyFill="1" applyAlignment="1" applyProtection="1">
      <alignment horizontal="center"/>
      <protection/>
    </xf>
    <xf numFmtId="0" fontId="51" fillId="33" borderId="0" xfId="0" applyFont="1" applyFill="1" applyAlignment="1">
      <alignment/>
    </xf>
    <xf numFmtId="0" fontId="27" fillId="33" borderId="0" xfId="0" applyFont="1" applyFill="1" applyAlignment="1" applyProtection="1">
      <alignment/>
      <protection/>
    </xf>
    <xf numFmtId="0" fontId="27" fillId="33" borderId="0" xfId="0" applyFont="1" applyFill="1" applyBorder="1" applyAlignment="1" applyProtection="1">
      <alignment/>
      <protection/>
    </xf>
    <xf numFmtId="0" fontId="16" fillId="33" borderId="0" xfId="42" applyNumberFormat="1" applyFont="1" applyFill="1" applyBorder="1" applyAlignment="1" applyProtection="1">
      <alignment horizontal="center"/>
      <protection/>
    </xf>
    <xf numFmtId="180" fontId="7" fillId="36" borderId="19" xfId="42" applyNumberFormat="1" applyFont="1" applyFill="1" applyBorder="1" applyAlignment="1" applyProtection="1">
      <alignment horizontal="center" vertical="center"/>
      <protection/>
    </xf>
    <xf numFmtId="180" fontId="7" fillId="36" borderId="20" xfId="42" applyNumberFormat="1" applyFont="1" applyFill="1" applyBorder="1" applyAlignment="1" applyProtection="1">
      <alignment horizontal="center" vertical="center"/>
      <protection/>
    </xf>
    <xf numFmtId="0" fontId="56" fillId="0" borderId="0" xfId="0" applyFont="1" applyAlignment="1">
      <alignment/>
    </xf>
    <xf numFmtId="173" fontId="56" fillId="0" borderId="0" xfId="0" applyNumberFormat="1" applyFont="1" applyFill="1" applyBorder="1" applyAlignment="1">
      <alignment/>
    </xf>
    <xf numFmtId="173" fontId="56" fillId="0" borderId="15" xfId="0" applyNumberFormat="1" applyFont="1" applyFill="1" applyBorder="1" applyAlignment="1">
      <alignment/>
    </xf>
    <xf numFmtId="165" fontId="56" fillId="0" borderId="0" xfId="0" applyNumberFormat="1" applyFont="1" applyFill="1" applyAlignment="1">
      <alignment/>
    </xf>
    <xf numFmtId="194" fontId="56" fillId="0" borderId="0" xfId="44" applyNumberFormat="1" applyFont="1" applyFill="1" applyAlignment="1">
      <alignment/>
    </xf>
    <xf numFmtId="9" fontId="56" fillId="0" borderId="0" xfId="0" applyNumberFormat="1" applyFont="1" applyAlignment="1">
      <alignment/>
    </xf>
    <xf numFmtId="3" fontId="56" fillId="0" borderId="0" xfId="0" applyNumberFormat="1" applyFont="1" applyFill="1" applyAlignment="1">
      <alignment/>
    </xf>
    <xf numFmtId="194" fontId="56" fillId="0" borderId="0" xfId="44" applyNumberFormat="1" applyFont="1" applyFill="1" applyBorder="1" applyAlignment="1">
      <alignment/>
    </xf>
    <xf numFmtId="194" fontId="56" fillId="0" borderId="15" xfId="44" applyNumberFormat="1" applyFont="1" applyFill="1" applyBorder="1" applyAlignment="1">
      <alignment/>
    </xf>
    <xf numFmtId="0" fontId="56" fillId="37" borderId="0" xfId="0" applyFont="1" applyFill="1" applyAlignment="1">
      <alignment/>
    </xf>
    <xf numFmtId="165" fontId="1" fillId="37" borderId="0" xfId="42" applyNumberFormat="1" applyFont="1" applyFill="1" applyAlignment="1">
      <alignment horizontal="center"/>
    </xf>
    <xf numFmtId="165" fontId="0" fillId="37" borderId="0" xfId="42" applyNumberFormat="1" applyFont="1" applyFill="1" applyAlignment="1">
      <alignment/>
    </xf>
    <xf numFmtId="3" fontId="56" fillId="37" borderId="0" xfId="0" applyNumberFormat="1" applyFont="1" applyFill="1" applyAlignment="1">
      <alignment/>
    </xf>
    <xf numFmtId="165" fontId="0" fillId="37" borderId="0" xfId="42" applyNumberFormat="1" applyFont="1" applyFill="1" applyAlignment="1">
      <alignment/>
    </xf>
    <xf numFmtId="0" fontId="5" fillId="37" borderId="0" xfId="0" applyFont="1" applyFill="1" applyAlignment="1">
      <alignment/>
    </xf>
    <xf numFmtId="0" fontId="0" fillId="37" borderId="0" xfId="0" applyFont="1" applyFill="1" applyAlignment="1">
      <alignment/>
    </xf>
    <xf numFmtId="0" fontId="1" fillId="37" borderId="0" xfId="0" applyFont="1" applyFill="1" applyAlignment="1">
      <alignment horizontal="center" wrapText="1"/>
    </xf>
    <xf numFmtId="0" fontId="1" fillId="37" borderId="0" xfId="0" applyFont="1" applyFill="1" applyAlignment="1">
      <alignment wrapText="1"/>
    </xf>
    <xf numFmtId="165" fontId="56" fillId="37" borderId="0" xfId="0" applyNumberFormat="1" applyFont="1" applyFill="1" applyAlignment="1">
      <alignment/>
    </xf>
    <xf numFmtId="0" fontId="3" fillId="37" borderId="0" xfId="53" applyFill="1" applyAlignment="1" applyProtection="1">
      <alignment/>
      <protection/>
    </xf>
    <xf numFmtId="1" fontId="0" fillId="37" borderId="0" xfId="0" applyNumberFormat="1" applyFill="1" applyAlignment="1">
      <alignment/>
    </xf>
    <xf numFmtId="0" fontId="0" fillId="0" borderId="0" xfId="0" applyFill="1" applyAlignment="1">
      <alignment horizontal="center" wrapText="1"/>
    </xf>
    <xf numFmtId="0" fontId="0" fillId="0" borderId="0" xfId="0" applyFont="1" applyFill="1" applyAlignment="1">
      <alignment horizontal="center" wrapText="1"/>
    </xf>
    <xf numFmtId="0" fontId="5" fillId="0" borderId="0" xfId="0" applyFont="1" applyFill="1" applyAlignment="1">
      <alignment horizontal="center"/>
    </xf>
    <xf numFmtId="0" fontId="5" fillId="37" borderId="0" xfId="0" applyFont="1" applyFill="1" applyAlignment="1">
      <alignment horizontal="center"/>
    </xf>
    <xf numFmtId="0" fontId="5" fillId="0" borderId="0" xfId="0" applyFont="1" applyAlignment="1">
      <alignment horizontal="center"/>
    </xf>
    <xf numFmtId="2" fontId="8" fillId="33" borderId="0" xfId="0" applyNumberFormat="1" applyFont="1" applyFill="1" applyAlignment="1" applyProtection="1">
      <alignment/>
      <protection/>
    </xf>
    <xf numFmtId="0" fontId="10" fillId="33" borderId="0" xfId="0" applyFont="1" applyFill="1" applyAlignment="1" applyProtection="1">
      <alignment/>
      <protection/>
    </xf>
    <xf numFmtId="0" fontId="56" fillId="0" borderId="0" xfId="0" applyFont="1" applyFill="1" applyAlignment="1">
      <alignment/>
    </xf>
    <xf numFmtId="0" fontId="3" fillId="0" borderId="0" xfId="53" applyFill="1" applyAlignment="1" applyProtection="1">
      <alignment/>
      <protection/>
    </xf>
    <xf numFmtId="2" fontId="56" fillId="0" borderId="0" xfId="0" applyNumberFormat="1" applyFont="1" applyFill="1" applyAlignment="1">
      <alignment/>
    </xf>
    <xf numFmtId="4" fontId="56" fillId="0" borderId="0" xfId="0" applyNumberFormat="1" applyFont="1" applyFill="1" applyAlignment="1" quotePrefix="1">
      <alignment horizontal="right" vertical="center"/>
    </xf>
    <xf numFmtId="0" fontId="57" fillId="0" borderId="0" xfId="0" applyFont="1" applyFill="1" applyAlignment="1">
      <alignment/>
    </xf>
    <xf numFmtId="165" fontId="56" fillId="0" borderId="0" xfId="42" applyNumberFormat="1" applyFont="1" applyFill="1" applyAlignment="1">
      <alignment/>
    </xf>
    <xf numFmtId="165" fontId="0" fillId="0" borderId="0" xfId="0" applyNumberFormat="1" applyFill="1" applyAlignment="1">
      <alignment/>
    </xf>
    <xf numFmtId="173" fontId="7" fillId="33" borderId="20" xfId="42" applyNumberFormat="1" applyFont="1" applyFill="1" applyBorder="1" applyAlignment="1" applyProtection="1">
      <alignment horizontal="center" vertical="center"/>
      <protection/>
    </xf>
    <xf numFmtId="180" fontId="7" fillId="36" borderId="12" xfId="42" applyNumberFormat="1" applyFont="1" applyFill="1" applyBorder="1" applyAlignment="1" applyProtection="1">
      <alignment horizontal="center" vertical="center"/>
      <protection/>
    </xf>
    <xf numFmtId="173" fontId="5" fillId="33" borderId="17" xfId="42" applyNumberFormat="1" applyFont="1" applyFill="1" applyBorder="1" applyAlignment="1" applyProtection="1">
      <alignment horizontal="center" vertical="center"/>
      <protection/>
    </xf>
    <xf numFmtId="165" fontId="0" fillId="33" borderId="0" xfId="42" applyNumberFormat="1" applyFill="1" applyBorder="1" applyAlignment="1">
      <alignment/>
    </xf>
    <xf numFmtId="0" fontId="10" fillId="33" borderId="0" xfId="0" applyFont="1" applyFill="1" applyAlignment="1" applyProtection="1">
      <alignment horizontal="center"/>
      <protection/>
    </xf>
    <xf numFmtId="180" fontId="7" fillId="36" borderId="13" xfId="42" applyNumberFormat="1" applyFont="1" applyFill="1" applyBorder="1" applyAlignment="1" applyProtection="1">
      <alignment horizontal="center" vertical="center"/>
      <protection/>
    </xf>
    <xf numFmtId="165" fontId="0" fillId="0" borderId="21" xfId="42" applyNumberFormat="1" applyFont="1" applyBorder="1" applyAlignment="1">
      <alignment/>
    </xf>
    <xf numFmtId="3" fontId="0" fillId="0" borderId="0" xfId="0" applyNumberFormat="1" applyBorder="1" applyAlignment="1">
      <alignment horizontal="center"/>
    </xf>
    <xf numFmtId="0" fontId="0" fillId="0" borderId="0" xfId="0" applyBorder="1" applyAlignment="1">
      <alignment/>
    </xf>
    <xf numFmtId="180" fontId="56" fillId="0" borderId="0" xfId="0" applyNumberFormat="1" applyFont="1" applyFill="1" applyBorder="1" applyAlignment="1">
      <alignment/>
    </xf>
    <xf numFmtId="180" fontId="1" fillId="0" borderId="0" xfId="0" applyNumberFormat="1" applyFont="1" applyFill="1" applyBorder="1" applyAlignment="1">
      <alignment/>
    </xf>
    <xf numFmtId="173" fontId="1" fillId="13" borderId="0" xfId="0" applyNumberFormat="1" applyFont="1" applyFill="1" applyBorder="1" applyAlignment="1">
      <alignment/>
    </xf>
    <xf numFmtId="0" fontId="34" fillId="33" borderId="0" xfId="53" applyFont="1" applyFill="1" applyBorder="1" applyAlignment="1" applyProtection="1">
      <alignment horizontal="left" vertical="center"/>
      <protection locked="0"/>
    </xf>
    <xf numFmtId="173" fontId="47" fillId="33" borderId="0" xfId="0" applyNumberFormat="1" applyFont="1" applyFill="1" applyBorder="1" applyAlignment="1" applyProtection="1">
      <alignment horizontal="center"/>
      <protection/>
    </xf>
    <xf numFmtId="5" fontId="47" fillId="33" borderId="0" xfId="0" applyNumberFormat="1" applyFont="1" applyFill="1" applyAlignment="1" applyProtection="1">
      <alignment horizontal="center"/>
      <protection/>
    </xf>
    <xf numFmtId="0" fontId="37" fillId="33" borderId="0" xfId="0" applyFont="1" applyFill="1" applyBorder="1" applyAlignment="1" applyProtection="1">
      <alignment wrapText="1"/>
      <protection/>
    </xf>
    <xf numFmtId="0" fontId="37" fillId="33" borderId="0" xfId="0" applyFont="1" applyFill="1" applyBorder="1" applyAlignment="1" applyProtection="1">
      <alignment horizontal="center" wrapText="1"/>
      <protection/>
    </xf>
    <xf numFmtId="0" fontId="98" fillId="33" borderId="0" xfId="0" applyFont="1" applyFill="1" applyBorder="1" applyAlignment="1" applyProtection="1">
      <alignment wrapText="1"/>
      <protection/>
    </xf>
    <xf numFmtId="173" fontId="99" fillId="33" borderId="0" xfId="42" applyNumberFormat="1" applyFont="1" applyFill="1" applyBorder="1" applyAlignment="1" applyProtection="1">
      <alignment horizontal="center"/>
      <protection/>
    </xf>
    <xf numFmtId="0" fontId="99" fillId="33" borderId="0" xfId="0" applyFont="1" applyFill="1" applyBorder="1" applyAlignment="1" applyProtection="1">
      <alignment/>
      <protection/>
    </xf>
    <xf numFmtId="9" fontId="100" fillId="33" borderId="0" xfId="0" applyNumberFormat="1" applyFont="1" applyFill="1" applyBorder="1" applyAlignment="1" applyProtection="1">
      <alignment horizontal="center" wrapText="1"/>
      <protection/>
    </xf>
    <xf numFmtId="0" fontId="98" fillId="33" borderId="0" xfId="0" applyFont="1" applyFill="1" applyAlignment="1" applyProtection="1">
      <alignment/>
      <protection/>
    </xf>
    <xf numFmtId="0" fontId="100" fillId="33" borderId="0" xfId="0" applyFont="1" applyFill="1" applyBorder="1" applyAlignment="1" applyProtection="1">
      <alignment horizontal="center" wrapText="1"/>
      <protection/>
    </xf>
    <xf numFmtId="5" fontId="99" fillId="33" borderId="0" xfId="42" applyNumberFormat="1" applyFont="1" applyFill="1" applyAlignment="1" applyProtection="1">
      <alignment horizontal="center"/>
      <protection/>
    </xf>
    <xf numFmtId="0" fontId="100" fillId="33" borderId="0" xfId="0" applyFont="1" applyFill="1" applyBorder="1" applyAlignment="1" applyProtection="1">
      <alignment wrapText="1"/>
      <protection/>
    </xf>
    <xf numFmtId="173" fontId="99" fillId="33" borderId="0" xfId="0" applyNumberFormat="1" applyFont="1" applyFill="1" applyBorder="1" applyAlignment="1" applyProtection="1">
      <alignment horizontal="center" wrapText="1"/>
      <protection/>
    </xf>
    <xf numFmtId="0" fontId="21" fillId="33" borderId="0" xfId="0" applyFont="1" applyFill="1" applyBorder="1" applyAlignment="1" applyProtection="1">
      <alignment horizontal="center" vertical="top" wrapText="1"/>
      <protection/>
    </xf>
    <xf numFmtId="0" fontId="29" fillId="34" borderId="0" xfId="53" applyFont="1" applyFill="1" applyAlignment="1" applyProtection="1">
      <alignment horizontal="center"/>
      <protection locked="0"/>
    </xf>
    <xf numFmtId="0" fontId="12" fillId="33" borderId="0" xfId="0" applyFont="1" applyFill="1" applyBorder="1" applyAlignment="1" applyProtection="1">
      <alignment horizontal="left" vertical="top" wrapText="1"/>
      <protection/>
    </xf>
    <xf numFmtId="0" fontId="21" fillId="33" borderId="17" xfId="0" applyFont="1" applyFill="1" applyBorder="1" applyAlignment="1" applyProtection="1">
      <alignment horizontal="center" vertical="center" wrapText="1"/>
      <protection/>
    </xf>
    <xf numFmtId="0" fontId="5" fillId="33" borderId="0" xfId="0" applyFont="1" applyFill="1" applyAlignment="1" applyProtection="1">
      <alignment horizontal="left"/>
      <protection/>
    </xf>
    <xf numFmtId="0" fontId="0" fillId="33" borderId="0" xfId="0" applyFill="1" applyAlignment="1">
      <alignment horizontal="left"/>
    </xf>
    <xf numFmtId="0" fontId="17" fillId="33" borderId="0" xfId="0" applyFont="1" applyFill="1" applyAlignment="1" applyProtection="1">
      <alignment horizontal="left"/>
      <protection/>
    </xf>
    <xf numFmtId="0" fontId="7" fillId="33" borderId="0" xfId="0" applyFont="1" applyFill="1" applyAlignment="1" applyProtection="1">
      <alignment horizontal="center"/>
      <protection/>
    </xf>
    <xf numFmtId="0" fontId="42" fillId="34" borderId="0" xfId="0" applyFont="1" applyFill="1" applyAlignment="1" applyProtection="1">
      <alignment horizontal="center"/>
      <protection locked="0"/>
    </xf>
    <xf numFmtId="0" fontId="19" fillId="33" borderId="0" xfId="0" applyFont="1" applyFill="1" applyBorder="1" applyAlignment="1" applyProtection="1">
      <alignment horizontal="center"/>
      <protection/>
    </xf>
    <xf numFmtId="0" fontId="5" fillId="33" borderId="0" xfId="0" applyFont="1" applyFill="1" applyAlignment="1" applyProtection="1">
      <alignment horizontal="left" wrapText="1"/>
      <protection/>
    </xf>
    <xf numFmtId="0" fontId="7" fillId="33" borderId="0" xfId="0" applyFont="1" applyFill="1" applyAlignment="1" applyProtection="1">
      <alignment horizontal="left" wrapText="1"/>
      <protection/>
    </xf>
    <xf numFmtId="173" fontId="47" fillId="33" borderId="0" xfId="0" applyNumberFormat="1" applyFont="1" applyFill="1" applyBorder="1" applyAlignment="1" applyProtection="1">
      <alignment horizontal="center"/>
      <protection/>
    </xf>
    <xf numFmtId="0" fontId="19" fillId="0" borderId="17" xfId="0" applyFont="1" applyFill="1" applyBorder="1" applyAlignment="1" applyProtection="1">
      <alignment horizontal="center" vertical="center"/>
      <protection/>
    </xf>
    <xf numFmtId="0" fontId="21" fillId="33" borderId="11" xfId="0" applyFont="1" applyFill="1" applyBorder="1" applyAlignment="1" applyProtection="1">
      <alignment horizontal="center" vertical="center" wrapText="1"/>
      <protection/>
    </xf>
    <xf numFmtId="0" fontId="0" fillId="33" borderId="0" xfId="0" applyFill="1" applyAlignment="1">
      <alignment horizontal="left" wrapText="1"/>
    </xf>
    <xf numFmtId="173" fontId="43" fillId="33" borderId="0" xfId="0" applyNumberFormat="1" applyFont="1" applyFill="1" applyBorder="1" applyAlignment="1" applyProtection="1">
      <alignment horizontal="center" wrapText="1"/>
      <protection/>
    </xf>
    <xf numFmtId="0" fontId="0" fillId="0" borderId="0" xfId="0" applyAlignment="1" applyProtection="1">
      <alignment wrapText="1"/>
      <protection/>
    </xf>
    <xf numFmtId="0" fontId="12" fillId="33" borderId="0" xfId="0" applyFont="1" applyFill="1" applyBorder="1" applyAlignment="1" applyProtection="1">
      <alignment horizontal="center" vertical="top" wrapText="1"/>
      <protection/>
    </xf>
    <xf numFmtId="0" fontId="10" fillId="33" borderId="0" xfId="0" applyFont="1" applyFill="1" applyAlignment="1" applyProtection="1">
      <alignment horizontal="left" vertical="center" wrapText="1"/>
      <protection/>
    </xf>
    <xf numFmtId="0" fontId="10" fillId="33" borderId="22" xfId="0" applyFont="1" applyFill="1" applyBorder="1" applyAlignment="1" applyProtection="1">
      <alignment horizontal="left" vertical="center" wrapText="1"/>
      <protection/>
    </xf>
    <xf numFmtId="0" fontId="18" fillId="33" borderId="0" xfId="0" applyFont="1" applyFill="1" applyAlignment="1" applyProtection="1">
      <alignment horizontal="left" vertical="center" wrapText="1"/>
      <protection/>
    </xf>
    <xf numFmtId="0" fontId="0" fillId="0" borderId="22" xfId="0" applyBorder="1" applyAlignment="1">
      <alignment horizontal="left" vertical="center" wrapText="1"/>
    </xf>
    <xf numFmtId="0" fontId="10" fillId="0" borderId="0" xfId="0" applyFont="1" applyAlignment="1">
      <alignment horizontal="left" vertical="top" wrapText="1"/>
    </xf>
    <xf numFmtId="0" fontId="10" fillId="0" borderId="22" xfId="0" applyFont="1" applyBorder="1" applyAlignment="1">
      <alignment horizontal="left" vertical="top" wrapText="1"/>
    </xf>
    <xf numFmtId="0" fontId="7" fillId="33" borderId="0" xfId="0" applyFont="1" applyFill="1" applyAlignment="1" applyProtection="1">
      <alignment horizontal="center" vertical="center"/>
      <protection/>
    </xf>
    <xf numFmtId="0" fontId="10" fillId="33" borderId="0" xfId="0" applyFont="1" applyFill="1" applyBorder="1" applyAlignment="1" applyProtection="1">
      <alignment horizontal="left" wrapText="1"/>
      <protection/>
    </xf>
    <xf numFmtId="0" fontId="10" fillId="33" borderId="22" xfId="0" applyFont="1" applyFill="1" applyBorder="1" applyAlignment="1" applyProtection="1">
      <alignment horizontal="left" wrapText="1"/>
      <protection/>
    </xf>
    <xf numFmtId="0" fontId="13" fillId="33" borderId="0" xfId="0" applyFont="1" applyFill="1" applyBorder="1" applyAlignment="1" applyProtection="1">
      <alignment horizontal="center"/>
      <protection/>
    </xf>
    <xf numFmtId="0" fontId="42" fillId="34" borderId="0" xfId="0" applyNumberFormat="1" applyFont="1" applyFill="1" applyAlignment="1" applyProtection="1">
      <alignment horizontal="center"/>
      <protection locked="0"/>
    </xf>
    <xf numFmtId="0" fontId="21" fillId="33" borderId="0" xfId="0" applyFont="1" applyFill="1" applyBorder="1" applyAlignment="1" applyProtection="1">
      <alignment horizontal="center" wrapText="1"/>
      <protection/>
    </xf>
    <xf numFmtId="0" fontId="21" fillId="33" borderId="22" xfId="0" applyFont="1" applyFill="1" applyBorder="1" applyAlignment="1" applyProtection="1">
      <alignment horizontal="center" wrapText="1"/>
      <protection/>
    </xf>
    <xf numFmtId="0" fontId="21" fillId="33" borderId="0" xfId="0" applyFont="1" applyFill="1" applyAlignment="1" applyProtection="1">
      <alignment horizontal="center" wrapText="1"/>
      <protection/>
    </xf>
    <xf numFmtId="0" fontId="21" fillId="33" borderId="0" xfId="0" applyFont="1" applyFill="1" applyAlignment="1" applyProtection="1">
      <alignment horizontal="center"/>
      <protection/>
    </xf>
    <xf numFmtId="0" fontId="21" fillId="33" borderId="22" xfId="0" applyFont="1" applyFill="1" applyBorder="1" applyAlignment="1" applyProtection="1">
      <alignment horizontal="center"/>
      <protection/>
    </xf>
    <xf numFmtId="0" fontId="23" fillId="33" borderId="0" xfId="0" applyFont="1" applyFill="1" applyAlignment="1" applyProtection="1">
      <alignment horizontal="center" wrapText="1"/>
      <protection/>
    </xf>
    <xf numFmtId="0" fontId="23" fillId="33" borderId="0" xfId="0" applyFont="1" applyFill="1" applyBorder="1" applyAlignment="1" applyProtection="1">
      <alignment horizontal="center" wrapText="1"/>
      <protection/>
    </xf>
    <xf numFmtId="165" fontId="1" fillId="37" borderId="0" xfId="42" applyNumberFormat="1" applyFont="1" applyFill="1" applyAlignment="1">
      <alignment horizontal="center"/>
    </xf>
    <xf numFmtId="0" fontId="1" fillId="37" borderId="0" xfId="0" applyFont="1" applyFill="1" applyAlignment="1">
      <alignment horizontal="center"/>
    </xf>
    <xf numFmtId="0" fontId="1" fillId="0" borderId="0" xfId="0" applyFont="1" applyFill="1" applyAlignment="1">
      <alignment horizontal="center"/>
    </xf>
    <xf numFmtId="0" fontId="1"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8080"/>
                </a:solidFill>
              </a:rPr>
              <a:t>Total New Homes Bonus Payments</a:t>
            </a:r>
          </a:p>
        </c:rich>
      </c:tx>
      <c:layout>
        <c:manualLayout>
          <c:xMode val="factor"/>
          <c:yMode val="factor"/>
          <c:x val="0.00125"/>
          <c:y val="0"/>
        </c:manualLayout>
      </c:layout>
      <c:spPr>
        <a:solidFill>
          <a:srgbClr val="FFFFFF"/>
        </a:solidFill>
        <a:ln w="3175">
          <a:noFill/>
        </a:ln>
      </c:spPr>
    </c:title>
    <c:plotArea>
      <c:layout>
        <c:manualLayout>
          <c:xMode val="edge"/>
          <c:yMode val="edge"/>
          <c:x val="0.016"/>
          <c:y val="0.1235"/>
          <c:w val="0.87225"/>
          <c:h val="0.756"/>
        </c:manualLayout>
      </c:layout>
      <c:barChart>
        <c:barDir val="col"/>
        <c:grouping val="stacked"/>
        <c:varyColors val="0"/>
        <c:ser>
          <c:idx val="0"/>
          <c:order val="0"/>
          <c:tx>
            <c:strRef>
              <c:f>'Cumulative Payments'!$C$13:$D$13</c:f>
              <c:strCache>
                <c:ptCount val="1"/>
                <c:pt idx="0">
                  <c:v>Payments for Year 1</c:v>
                </c:pt>
              </c:strCache>
            </c:strRef>
          </c:tx>
          <c:spPr>
            <a:solidFill>
              <a:srgbClr val="6666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'Cumulative Payments'!$E$12:$I$12</c:f>
              <c:strCache/>
            </c:strRef>
          </c:cat>
          <c:val>
            <c:numRef>
              <c:f>'Cumulative Payments'!$E$13:$I$13</c:f>
              <c:numCache/>
            </c:numRef>
          </c:val>
        </c:ser>
        <c:ser>
          <c:idx val="1"/>
          <c:order val="1"/>
          <c:tx>
            <c:strRef>
              <c:f>'Cumulative Payments'!$C$14:$D$14</c:f>
              <c:strCache>
                <c:ptCount val="1"/>
                <c:pt idx="0">
                  <c:v>Payments for Year 2</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'Cumulative Payments'!$E$12:$I$12</c:f>
              <c:strCache/>
            </c:strRef>
          </c:cat>
          <c:val>
            <c:numRef>
              <c:f>'Cumulative Payments'!$E$14:$I$14</c:f>
              <c:numCache/>
            </c:numRef>
          </c:val>
        </c:ser>
        <c:ser>
          <c:idx val="2"/>
          <c:order val="2"/>
          <c:tx>
            <c:strRef>
              <c:f>'Cumulative Payments'!$C$15:$D$15</c:f>
              <c:strCache>
                <c:ptCount val="1"/>
                <c:pt idx="0">
                  <c:v>Payments for Year 3</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'Cumulative Payments'!$E$12:$I$12</c:f>
              <c:strCache/>
            </c:strRef>
          </c:cat>
          <c:val>
            <c:numRef>
              <c:f>'Cumulative Payments'!$E$15:$I$15</c:f>
              <c:numCache/>
            </c:numRef>
          </c:val>
        </c:ser>
        <c:ser>
          <c:idx val="3"/>
          <c:order val="3"/>
          <c:tx>
            <c:strRef>
              <c:f>'Cumulative Payments'!$C$16:$D$16</c:f>
              <c:strCache>
                <c:ptCount val="1"/>
                <c:pt idx="0">
                  <c:v>Payments for Year 4</c:v>
                </c:pt>
              </c:strCache>
            </c:strRef>
          </c:tx>
          <c:spPr>
            <a:solidFill>
              <a:srgbClr val="8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'Cumulative Payments'!$E$12:$I$12</c:f>
              <c:strCache/>
            </c:strRef>
          </c:cat>
          <c:val>
            <c:numRef>
              <c:f>'Cumulative Payments'!$E$16:$I$16</c:f>
              <c:numCache/>
            </c:numRef>
          </c:val>
        </c:ser>
        <c:ser>
          <c:idx val="4"/>
          <c:order val="4"/>
          <c:tx>
            <c:strRef>
              <c:f>'Cumulative Payments'!$C$17:$D$17</c:f>
              <c:strCache>
                <c:ptCount val="1"/>
                <c:pt idx="0">
                  <c:v>Payments for Year 5</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'Cumulative Payments'!$E$17:$I$17</c:f>
              <c:numCache/>
            </c:numRef>
          </c:val>
        </c:ser>
        <c:overlap val="100"/>
        <c:gapWidth val="70"/>
        <c:axId val="50606717"/>
        <c:axId val="52807270"/>
      </c:barChart>
      <c:catAx>
        <c:axId val="50606717"/>
        <c:scaling>
          <c:orientation val="minMax"/>
        </c:scaling>
        <c:axPos val="b"/>
        <c:delete val="0"/>
        <c:numFmt formatCode="General" sourceLinked="1"/>
        <c:majorTickMark val="out"/>
        <c:minorTickMark val="none"/>
        <c:tickLblPos val="nextTo"/>
        <c:spPr>
          <a:ln w="3175">
            <a:solidFill>
              <a:srgbClr val="969696"/>
            </a:solidFill>
          </a:ln>
        </c:spPr>
        <c:txPr>
          <a:bodyPr vert="horz" rot="0"/>
          <a:lstStyle/>
          <a:p>
            <a:pPr>
              <a:defRPr lang="en-US" cap="none" sz="1400" b="1" i="0" u="none" baseline="0">
                <a:solidFill>
                  <a:srgbClr val="000000"/>
                </a:solidFill>
              </a:defRPr>
            </a:pPr>
          </a:p>
        </c:txPr>
        <c:crossAx val="52807270"/>
        <c:crosses val="autoZero"/>
        <c:auto val="1"/>
        <c:lblOffset val="100"/>
        <c:tickLblSkip val="1"/>
        <c:noMultiLvlLbl val="0"/>
      </c:catAx>
      <c:valAx>
        <c:axId val="52807270"/>
        <c:scaling>
          <c:orientation val="minMax"/>
          <c:min val="0"/>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969696"/>
            </a:solidFill>
          </a:ln>
        </c:spPr>
        <c:txPr>
          <a:bodyPr vert="horz" rot="0"/>
          <a:lstStyle/>
          <a:p>
            <a:pPr>
              <a:defRPr lang="en-US" cap="none" sz="1650" b="1" i="0" u="none" baseline="0">
                <a:solidFill>
                  <a:srgbClr val="000000"/>
                </a:solidFill>
              </a:defRPr>
            </a:pPr>
          </a:p>
        </c:txPr>
        <c:crossAx val="50606717"/>
        <c:crossesAt val="1"/>
        <c:crossBetween val="between"/>
        <c:dispUnits/>
      </c:valAx>
      <c:spPr>
        <a:noFill/>
        <a:ln>
          <a:noFill/>
        </a:ln>
      </c:spPr>
    </c:plotArea>
    <c:legend>
      <c:legendPos val="b"/>
      <c:layout>
        <c:manualLayout>
          <c:xMode val="edge"/>
          <c:yMode val="edge"/>
          <c:x val="0.1075"/>
          <c:y val="0.8605"/>
          <c:w val="0.831"/>
          <c:h val="0.1395"/>
        </c:manualLayout>
      </c:layout>
      <c:overlay val="0"/>
      <c:spPr>
        <a:solidFill>
          <a:srgbClr val="FFFFFF"/>
        </a:solidFill>
        <a:ln w="3175">
          <a:noFill/>
        </a:ln>
      </c:spPr>
      <c:txPr>
        <a:bodyPr vert="horz" rot="0"/>
        <a:lstStyle/>
        <a:p>
          <a:pPr>
            <a:defRPr lang="en-US" cap="none" sz="128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581025</xdr:colOff>
      <xdr:row>0</xdr:row>
      <xdr:rowOff>38100</xdr:rowOff>
    </xdr:from>
    <xdr:to>
      <xdr:col>18</xdr:col>
      <xdr:colOff>514350</xdr:colOff>
      <xdr:row>6</xdr:row>
      <xdr:rowOff>57150</xdr:rowOff>
    </xdr:to>
    <xdr:pic>
      <xdr:nvPicPr>
        <xdr:cNvPr id="1" name="Picture 19" descr="DCLG LOGO gif"/>
        <xdr:cNvPicPr preferRelativeResize="1">
          <a:picLocks noChangeAspect="1"/>
        </xdr:cNvPicPr>
      </xdr:nvPicPr>
      <xdr:blipFill>
        <a:blip r:embed="rId1"/>
        <a:stretch>
          <a:fillRect/>
        </a:stretch>
      </xdr:blipFill>
      <xdr:spPr>
        <a:xfrm>
          <a:off x="9648825" y="38100"/>
          <a:ext cx="2371725" cy="1362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142875</xdr:rowOff>
    </xdr:from>
    <xdr:to>
      <xdr:col>13</xdr:col>
      <xdr:colOff>533400</xdr:colOff>
      <xdr:row>10</xdr:row>
      <xdr:rowOff>142875</xdr:rowOff>
    </xdr:to>
    <xdr:sp>
      <xdr:nvSpPr>
        <xdr:cNvPr id="1" name="Line 132"/>
        <xdr:cNvSpPr>
          <a:spLocks/>
        </xdr:cNvSpPr>
      </xdr:nvSpPr>
      <xdr:spPr>
        <a:xfrm>
          <a:off x="4838700" y="3209925"/>
          <a:ext cx="12592050" cy="0"/>
        </a:xfrm>
        <a:prstGeom prst="line">
          <a:avLst/>
        </a:prstGeom>
        <a:noFill/>
        <a:ln w="38100" cmpd="sng">
          <a:solidFill>
            <a:srgbClr val="0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1476375</xdr:colOff>
      <xdr:row>11</xdr:row>
      <xdr:rowOff>28575</xdr:rowOff>
    </xdr:from>
    <xdr:to>
      <xdr:col>1</xdr:col>
      <xdr:colOff>1485900</xdr:colOff>
      <xdr:row>17</xdr:row>
      <xdr:rowOff>0</xdr:rowOff>
    </xdr:to>
    <xdr:sp>
      <xdr:nvSpPr>
        <xdr:cNvPr id="2" name="Line 140"/>
        <xdr:cNvSpPr>
          <a:spLocks/>
        </xdr:cNvSpPr>
      </xdr:nvSpPr>
      <xdr:spPr>
        <a:xfrm>
          <a:off x="1752600" y="3467100"/>
          <a:ext cx="9525" cy="2886075"/>
        </a:xfrm>
        <a:prstGeom prst="line">
          <a:avLst/>
        </a:prstGeom>
        <a:noFill/>
        <a:ln w="38100" cmpd="sng">
          <a:solidFill>
            <a:srgbClr val="0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1000125</xdr:colOff>
      <xdr:row>20</xdr:row>
      <xdr:rowOff>133350</xdr:rowOff>
    </xdr:from>
    <xdr:to>
      <xdr:col>11</xdr:col>
      <xdr:colOff>1085850</xdr:colOff>
      <xdr:row>27</xdr:row>
      <xdr:rowOff>95250</xdr:rowOff>
    </xdr:to>
    <xdr:graphicFrame>
      <xdr:nvGraphicFramePr>
        <xdr:cNvPr id="3" name="Chart 165"/>
        <xdr:cNvGraphicFramePr/>
      </xdr:nvGraphicFramePr>
      <xdr:xfrm>
        <a:off x="7381875" y="7943850"/>
        <a:ext cx="7972425" cy="336232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List1" displayName="List1" ref="C43:C399" comment="" totalsRowShown="0">
  <autoFilter ref="C43:C399"/>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ewhomesbonus@communities.gsi.gov.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ommunities.gov.uk/documents/housing/xls/152924.xls" TargetMode="External" /><Relationship Id="rId2" Type="http://schemas.openxmlformats.org/officeDocument/2006/relationships/hyperlink" Target="http://www.communities.gov.uk/documents/housing/xls/1406068.xls" TargetMode="Externa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C2:Z33"/>
  <sheetViews>
    <sheetView showRowColHeaders="0" tabSelected="1" zoomScale="85" zoomScaleNormal="85" zoomScalePageLayoutView="0" workbookViewId="0" topLeftCell="A1">
      <selection activeCell="E23" sqref="E23:M23"/>
    </sheetView>
  </sheetViews>
  <sheetFormatPr defaultColWidth="9.140625" defaultRowHeight="12.75"/>
  <cols>
    <col min="1" max="1" width="17.140625" style="93" customWidth="1"/>
    <col min="2" max="2" width="10.00390625" style="93" customWidth="1"/>
    <col min="3" max="3" width="8.28125" style="93" customWidth="1"/>
    <col min="4" max="16384" width="9.140625" style="93" customWidth="1"/>
  </cols>
  <sheetData>
    <row r="1" ht="12.75"/>
    <row r="2" spans="4:22" ht="36">
      <c r="D2" s="104" t="s">
        <v>417</v>
      </c>
      <c r="E2" s="31"/>
      <c r="P2"/>
      <c r="V2" s="167"/>
    </row>
    <row r="3" ht="12.75"/>
    <row r="4" ht="12.75"/>
    <row r="5" ht="18.75">
      <c r="D5" s="94" t="s">
        <v>423</v>
      </c>
    </row>
    <row r="6" ht="12.75"/>
    <row r="7" spans="4:16" ht="18.75">
      <c r="D7" s="94" t="s">
        <v>422</v>
      </c>
      <c r="P7" s="169" t="s">
        <v>449</v>
      </c>
    </row>
    <row r="8" ht="15">
      <c r="P8" s="169" t="s">
        <v>450</v>
      </c>
    </row>
    <row r="9" spans="4:16" ht="15.75">
      <c r="D9" s="95"/>
      <c r="E9" s="95"/>
      <c r="F9" s="95"/>
      <c r="G9" s="95"/>
      <c r="H9" s="95"/>
      <c r="I9" s="95"/>
      <c r="J9" s="95"/>
      <c r="K9" s="95"/>
      <c r="L9" s="95"/>
      <c r="M9" s="95"/>
      <c r="N9" s="95"/>
      <c r="P9" s="168" t="s">
        <v>338</v>
      </c>
    </row>
    <row r="10" spans="4:16" ht="12.75" customHeight="1">
      <c r="D10" s="96"/>
      <c r="E10" s="96"/>
      <c r="F10" s="96"/>
      <c r="G10" s="96"/>
      <c r="H10" s="96"/>
      <c r="I10" s="96"/>
      <c r="J10" s="96"/>
      <c r="K10" s="96"/>
      <c r="L10" s="97"/>
      <c r="M10" s="97"/>
      <c r="N10" s="97"/>
      <c r="O10" s="28"/>
      <c r="P10" s="28"/>
    </row>
    <row r="11" spans="4:16" ht="21" customHeight="1">
      <c r="D11" s="246" t="s">
        <v>487</v>
      </c>
      <c r="E11" s="246"/>
      <c r="F11" s="246"/>
      <c r="G11" s="246"/>
      <c r="H11" s="246"/>
      <c r="I11" s="246"/>
      <c r="J11" s="246"/>
      <c r="K11" s="246"/>
      <c r="L11" s="246"/>
      <c r="M11" s="246"/>
      <c r="N11" s="246"/>
      <c r="O11" s="28"/>
      <c r="P11" s="28"/>
    </row>
    <row r="12" spans="4:16" ht="21" customHeight="1">
      <c r="D12" s="98"/>
      <c r="E12" s="98"/>
      <c r="F12" s="98"/>
      <c r="G12" s="98"/>
      <c r="H12" s="98"/>
      <c r="I12" s="98"/>
      <c r="J12" s="98"/>
      <c r="K12" s="98"/>
      <c r="L12" s="99"/>
      <c r="M12" s="99"/>
      <c r="N12" s="99"/>
      <c r="O12" s="28"/>
      <c r="P12" s="28"/>
    </row>
    <row r="13" spans="4:26" ht="21">
      <c r="D13" s="100"/>
      <c r="E13" s="100"/>
      <c r="F13" s="100"/>
      <c r="G13" s="100"/>
      <c r="H13" s="100"/>
      <c r="I13" s="100"/>
      <c r="J13" s="100"/>
      <c r="K13" s="100"/>
      <c r="L13" s="100"/>
      <c r="M13" s="100"/>
      <c r="N13" s="101"/>
      <c r="O13" s="28"/>
      <c r="P13" s="247"/>
      <c r="Q13" s="247"/>
      <c r="R13" s="247"/>
      <c r="S13" s="247"/>
      <c r="T13" s="247"/>
      <c r="U13" s="247"/>
      <c r="V13" s="247"/>
      <c r="W13" s="247"/>
      <c r="X13" s="247"/>
      <c r="Y13" s="247"/>
      <c r="Z13" s="247"/>
    </row>
    <row r="14" spans="4:16" ht="21">
      <c r="D14" s="100"/>
      <c r="E14" s="100"/>
      <c r="F14" s="100"/>
      <c r="G14" s="100"/>
      <c r="H14" s="14"/>
      <c r="I14" s="100"/>
      <c r="J14" s="100"/>
      <c r="K14" s="100"/>
      <c r="L14" s="100"/>
      <c r="M14" s="100"/>
      <c r="N14" s="101"/>
      <c r="O14" s="28"/>
      <c r="P14" s="28"/>
    </row>
    <row r="15" spans="4:16" ht="21">
      <c r="D15" s="100"/>
      <c r="E15" s="100"/>
      <c r="F15" s="100"/>
      <c r="G15" s="100"/>
      <c r="H15" s="100"/>
      <c r="I15" s="100"/>
      <c r="J15" s="100"/>
      <c r="K15" s="100"/>
      <c r="L15" s="100"/>
      <c r="M15" s="100"/>
      <c r="N15" s="101"/>
      <c r="O15" s="28"/>
      <c r="P15" s="28"/>
    </row>
    <row r="16" spans="4:16" ht="21" customHeight="1">
      <c r="D16" s="98"/>
      <c r="E16" s="98"/>
      <c r="F16" s="98"/>
      <c r="G16" s="98"/>
      <c r="H16" s="98"/>
      <c r="I16" s="98"/>
      <c r="J16" s="98"/>
      <c r="K16" s="98"/>
      <c r="L16" s="99"/>
      <c r="M16" s="99"/>
      <c r="N16" s="97"/>
      <c r="O16" s="28"/>
      <c r="P16" s="28"/>
    </row>
    <row r="17" spans="4:16" ht="21" customHeight="1">
      <c r="D17" s="246" t="s">
        <v>486</v>
      </c>
      <c r="E17" s="246"/>
      <c r="F17" s="246"/>
      <c r="G17" s="246"/>
      <c r="H17" s="246"/>
      <c r="I17" s="246"/>
      <c r="J17" s="246"/>
      <c r="K17" s="246"/>
      <c r="L17" s="246"/>
      <c r="M17" s="246"/>
      <c r="N17" s="246"/>
      <c r="O17" s="28"/>
      <c r="P17" s="28"/>
    </row>
    <row r="18" spans="4:16" ht="21" customHeight="1">
      <c r="D18" s="98"/>
      <c r="E18" s="98"/>
      <c r="F18" s="98"/>
      <c r="G18" s="98"/>
      <c r="H18" s="98"/>
      <c r="I18" s="98"/>
      <c r="J18" s="98"/>
      <c r="K18" s="98"/>
      <c r="L18" s="99"/>
      <c r="M18" s="99"/>
      <c r="N18" s="97"/>
      <c r="O18" s="28"/>
      <c r="P18" s="28"/>
    </row>
    <row r="19" spans="4:16" ht="21">
      <c r="D19" s="100"/>
      <c r="E19" s="100"/>
      <c r="F19" s="100"/>
      <c r="G19" s="100"/>
      <c r="H19" s="100"/>
      <c r="I19" s="100"/>
      <c r="J19" s="100"/>
      <c r="K19" s="100"/>
      <c r="L19" s="100"/>
      <c r="M19" s="100"/>
      <c r="N19" s="101"/>
      <c r="O19" s="28"/>
      <c r="P19" s="28"/>
    </row>
    <row r="20" spans="4:21" ht="21">
      <c r="D20" s="100"/>
      <c r="E20" s="100"/>
      <c r="F20" s="100"/>
      <c r="G20" s="100"/>
      <c r="H20" s="100"/>
      <c r="I20" s="100"/>
      <c r="J20" s="100"/>
      <c r="K20" s="100"/>
      <c r="L20" s="100"/>
      <c r="M20" s="100"/>
      <c r="N20" s="101"/>
      <c r="O20" s="28"/>
      <c r="P20" s="28"/>
      <c r="U20" s="166"/>
    </row>
    <row r="21" spans="4:16" ht="21">
      <c r="D21" s="100"/>
      <c r="E21" s="100"/>
      <c r="F21" s="100"/>
      <c r="G21" s="100"/>
      <c r="H21" s="100"/>
      <c r="I21" s="100"/>
      <c r="J21" s="100"/>
      <c r="K21" s="100"/>
      <c r="L21" s="100"/>
      <c r="M21" s="100"/>
      <c r="N21" s="101"/>
      <c r="O21" s="28"/>
      <c r="P21" s="28"/>
    </row>
    <row r="22" spans="4:16" ht="21" customHeight="1">
      <c r="D22" s="98"/>
      <c r="E22" s="98"/>
      <c r="F22" s="98"/>
      <c r="G22" s="98"/>
      <c r="H22" s="98"/>
      <c r="I22" s="98"/>
      <c r="J22" s="98"/>
      <c r="K22" s="98"/>
      <c r="L22" s="98"/>
      <c r="M22" s="98"/>
      <c r="N22" s="96"/>
      <c r="O22" s="28"/>
      <c r="P22" s="28"/>
    </row>
    <row r="23" spans="4:16" ht="21" customHeight="1">
      <c r="D23" s="98"/>
      <c r="E23" s="246" t="s">
        <v>448</v>
      </c>
      <c r="F23" s="246"/>
      <c r="G23" s="246"/>
      <c r="H23" s="246"/>
      <c r="I23" s="246"/>
      <c r="J23" s="246"/>
      <c r="K23" s="246"/>
      <c r="L23" s="246"/>
      <c r="M23" s="246"/>
      <c r="N23" s="115"/>
      <c r="O23" s="28"/>
      <c r="P23" s="28"/>
    </row>
    <row r="24" spans="4:16" ht="21" customHeight="1">
      <c r="D24" s="98"/>
      <c r="E24" s="98"/>
      <c r="F24" s="98"/>
      <c r="G24" s="98"/>
      <c r="H24" s="98"/>
      <c r="I24" s="98"/>
      <c r="J24" s="98"/>
      <c r="K24" s="98"/>
      <c r="L24" s="98"/>
      <c r="M24" s="98"/>
      <c r="N24" s="96"/>
      <c r="O24" s="28"/>
      <c r="P24" s="28"/>
    </row>
    <row r="25" spans="4:16" ht="18.75" customHeight="1">
      <c r="D25" s="52"/>
      <c r="E25" s="52"/>
      <c r="F25" s="52"/>
      <c r="G25" s="52"/>
      <c r="H25" s="52"/>
      <c r="I25" s="52"/>
      <c r="J25" s="52"/>
      <c r="K25" s="52"/>
      <c r="L25" s="52"/>
      <c r="M25" s="52"/>
      <c r="N25" s="28"/>
      <c r="O25" s="28"/>
      <c r="P25" s="28"/>
    </row>
    <row r="26" spans="3:13" s="28" customFormat="1" ht="19.5" customHeight="1">
      <c r="C26" s="77"/>
      <c r="D26" s="77"/>
      <c r="E26" s="77"/>
      <c r="F26" s="77"/>
      <c r="G26" s="77"/>
      <c r="H26" s="77"/>
      <c r="I26" s="77"/>
      <c r="J26" s="77"/>
      <c r="K26" s="77"/>
      <c r="L26" s="77"/>
      <c r="M26" s="77"/>
    </row>
    <row r="27" spans="3:14" s="28" customFormat="1" ht="42" customHeight="1">
      <c r="C27" s="133" t="s">
        <v>427</v>
      </c>
      <c r="D27" s="245"/>
      <c r="E27" s="245"/>
      <c r="F27" s="245"/>
      <c r="G27" s="245"/>
      <c r="H27" s="245"/>
      <c r="I27" s="245"/>
      <c r="J27" s="245"/>
      <c r="K27" s="245"/>
      <c r="L27" s="245"/>
      <c r="M27" s="245"/>
      <c r="N27" s="245"/>
    </row>
    <row r="28" spans="3:14" ht="12.75" customHeight="1">
      <c r="C28" s="178"/>
      <c r="D28" s="178"/>
      <c r="E28" s="178"/>
      <c r="F28" s="178"/>
      <c r="G28" s="178"/>
      <c r="H28" s="178"/>
      <c r="I28" s="178"/>
      <c r="J28" s="178"/>
      <c r="K28" s="178"/>
      <c r="L28" s="178"/>
      <c r="M28" s="178"/>
      <c r="N28" s="178"/>
    </row>
    <row r="29" spans="3:14" ht="12.75">
      <c r="C29" s="128"/>
      <c r="D29" s="128"/>
      <c r="E29" s="128"/>
      <c r="F29" s="128"/>
      <c r="G29" s="128"/>
      <c r="H29" s="128"/>
      <c r="I29" s="128"/>
      <c r="J29" s="128"/>
      <c r="K29" s="128"/>
      <c r="L29" s="128"/>
      <c r="M29" s="128"/>
      <c r="N29" s="128"/>
    </row>
    <row r="30" ht="15.75">
      <c r="E30" s="87"/>
    </row>
    <row r="31" ht="12.75">
      <c r="E31" s="102"/>
    </row>
    <row r="33" ht="12.75">
      <c r="C33" s="103"/>
    </row>
  </sheetData>
  <sheetProtection sheet="1" selectLockedCells="1"/>
  <mergeCells count="5">
    <mergeCell ref="D27:N27"/>
    <mergeCell ref="D11:N11"/>
    <mergeCell ref="P13:Z13"/>
    <mergeCell ref="E23:M23"/>
    <mergeCell ref="D17:N17"/>
  </mergeCells>
  <hyperlinks>
    <hyperlink ref="D17" location="'Net additions by band'!C14" display="Estimate payments using housing units by band"/>
    <hyperlink ref="E23" location="'2009 10 net additions'!C12" display="Estimate payments would have received based on 2009/10 delivery"/>
    <hyperlink ref="D17:L17" location="'Net additions by band'!A3" tooltip="If you know the number of housing units to be delivered annually by council tax band, click here" display="Estimate of payments based on housing delivery split by band"/>
    <hyperlink ref="D11:N11" location="'Cumulative Payments'!B4" tooltip="If you would like to view a summary of your cumulative payments, please click here" display="Cumulative Payments"/>
    <hyperlink ref="E23:M23" location="'Estimates of Payments'!B5" tooltip="If you know the number of housing units to be delivered annually by council tax band, please click here for an illustration of payments" display="Estimate Illustrations of Future Payments by Band"/>
    <hyperlink ref="P9" r:id="rId1" display="newhomesbonus@communities.gsi.gov.uk"/>
    <hyperlink ref="D17:N17" location="'Year 5 Payments'!A1" tooltip="If you would like to know the breakdown of in-year payments received under the New Homes Bonus, please click here" display="Instalments for Delivery in Year 5 only"/>
  </hyperlinks>
  <printOptions/>
  <pageMargins left="0.75" right="0.75" top="1" bottom="1" header="0.5" footer="0.5"/>
  <pageSetup fitToHeight="1" fitToWidth="1" horizontalDpi="600" verticalDpi="600" orientation="landscape" paperSize="9" scale="64"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B2:R400"/>
  <sheetViews>
    <sheetView showRowColHeaders="0" zoomScale="85" zoomScaleNormal="85" zoomScalePageLayoutView="0" workbookViewId="0" topLeftCell="B1">
      <selection activeCell="B6" sqref="B6"/>
    </sheetView>
  </sheetViews>
  <sheetFormatPr defaultColWidth="9.140625" defaultRowHeight="12.75"/>
  <cols>
    <col min="1" max="1" width="4.140625" style="28" customWidth="1"/>
    <col min="2" max="2" width="25.7109375" style="28" customWidth="1"/>
    <col min="3" max="3" width="29.7109375" style="28" customWidth="1"/>
    <col min="4" max="4" width="13.00390625" style="28" customWidth="1"/>
    <col min="5" max="5" width="23.140625" style="28" customWidth="1"/>
    <col min="6" max="14" width="19.7109375" style="28" customWidth="1"/>
    <col min="15" max="15" width="20.7109375" style="28" customWidth="1"/>
    <col min="16" max="16" width="24.421875" style="28" customWidth="1"/>
    <col min="17" max="17" width="19.57421875" style="28" customWidth="1"/>
    <col min="18" max="18" width="15.57421875" style="28" customWidth="1"/>
    <col min="19" max="19" width="37.140625" style="28" customWidth="1"/>
    <col min="20" max="20" width="24.00390625" style="28" customWidth="1"/>
    <col min="21" max="22" width="9.28125" style="28" bestFit="1" customWidth="1"/>
    <col min="23" max="16384" width="9.140625" style="28" customWidth="1"/>
  </cols>
  <sheetData>
    <row r="1" ht="12.75" customHeight="1"/>
    <row r="2" spans="2:6" ht="33" customHeight="1">
      <c r="B2" s="251" t="s">
        <v>417</v>
      </c>
      <c r="C2" s="251"/>
      <c r="D2" s="251"/>
      <c r="E2" s="251"/>
      <c r="F2" s="31"/>
    </row>
    <row r="3" spans="2:6" ht="15.75" customHeight="1">
      <c r="B3" s="30"/>
      <c r="C3" s="30"/>
      <c r="D3" s="30"/>
      <c r="E3" s="31"/>
      <c r="F3" s="31"/>
    </row>
    <row r="4" spans="2:15" ht="37.5" customHeight="1">
      <c r="B4" s="253" t="s">
        <v>415</v>
      </c>
      <c r="C4" s="253"/>
      <c r="D4" s="252" t="s">
        <v>488</v>
      </c>
      <c r="E4" s="252"/>
      <c r="F4" s="252"/>
      <c r="G4" s="252"/>
      <c r="H4" s="35" t="str">
        <f>VLOOKUP($B$4,Data!$C$3:$CK$359,2,0)</f>
        <v>-</v>
      </c>
      <c r="O4" s="161"/>
    </row>
    <row r="5" spans="3:15" ht="19.5" customHeight="1">
      <c r="C5" s="52"/>
      <c r="D5" s="252" t="s">
        <v>489</v>
      </c>
      <c r="E5" s="252"/>
      <c r="F5" s="252"/>
      <c r="G5" s="252"/>
      <c r="H5" s="35" t="s">
        <v>513</v>
      </c>
      <c r="N5" s="36"/>
      <c r="O5" s="36"/>
    </row>
    <row r="6" spans="2:17" ht="21" customHeight="1">
      <c r="B6" s="231" t="s">
        <v>339</v>
      </c>
      <c r="C6" s="223"/>
      <c r="D6" s="252" t="s">
        <v>490</v>
      </c>
      <c r="E6" s="252"/>
      <c r="F6" s="252"/>
      <c r="G6" s="252"/>
      <c r="H6" s="35" t="str">
        <f>VLOOKUP($B$4,Data!$C$3:$CK$359,6,0)</f>
        <v>-</v>
      </c>
      <c r="N6" s="38"/>
      <c r="P6" s="42"/>
      <c r="Q6" s="40"/>
    </row>
    <row r="7" spans="4:17" ht="18.75" customHeight="1">
      <c r="D7" s="252" t="s">
        <v>491</v>
      </c>
      <c r="E7" s="252"/>
      <c r="F7" s="252"/>
      <c r="G7" s="252"/>
      <c r="H7" s="35" t="str">
        <f>VLOOKUP($B$4,Data!$C$3:$CK$359,3,0)</f>
        <v>-</v>
      </c>
      <c r="I7" s="41"/>
      <c r="J7" s="41"/>
      <c r="K7" s="41"/>
      <c r="L7" s="41"/>
      <c r="P7" s="42"/>
      <c r="Q7" s="42"/>
    </row>
    <row r="8" spans="4:18" ht="19.5" customHeight="1">
      <c r="D8" s="252" t="s">
        <v>493</v>
      </c>
      <c r="E8" s="252"/>
      <c r="F8" s="252"/>
      <c r="G8" s="252"/>
      <c r="H8" s="170" t="str">
        <f>VLOOKUP($B$4,Data!$C$3:$CK$359,5,0)</f>
        <v>-</v>
      </c>
      <c r="P8" s="36"/>
      <c r="Q8" s="36"/>
      <c r="R8" s="36"/>
    </row>
    <row r="9" spans="10:18" ht="26.25">
      <c r="J9" s="43"/>
      <c r="K9" s="43"/>
      <c r="L9" s="43"/>
      <c r="O9" s="36"/>
      <c r="P9" s="119"/>
      <c r="Q9" s="45"/>
      <c r="R9" s="46"/>
    </row>
    <row r="10" spans="3:18" ht="37.5" customHeight="1">
      <c r="C10" s="126"/>
      <c r="D10" s="112"/>
      <c r="E10" s="112"/>
      <c r="G10" s="149" t="s">
        <v>446</v>
      </c>
      <c r="H10" s="112"/>
      <c r="I10" s="112"/>
      <c r="J10" s="112"/>
      <c r="K10" s="112"/>
      <c r="L10" s="112"/>
      <c r="M10" s="32"/>
      <c r="R10" s="88"/>
    </row>
    <row r="11" spans="3:18" ht="29.25" customHeight="1">
      <c r="C11" s="120"/>
      <c r="D11" s="112"/>
      <c r="E11" s="112"/>
      <c r="F11" s="112"/>
      <c r="G11" s="112"/>
      <c r="H11" s="112"/>
      <c r="I11" s="112"/>
      <c r="J11" s="112"/>
      <c r="K11" s="112"/>
      <c r="L11" s="112"/>
      <c r="M11" s="32"/>
      <c r="R11" s="158"/>
    </row>
    <row r="12" spans="2:18" ht="38.25" customHeight="1">
      <c r="B12" s="32" t="s">
        <v>425</v>
      </c>
      <c r="C12" s="258" t="s">
        <v>418</v>
      </c>
      <c r="D12" s="258"/>
      <c r="E12" s="151" t="s">
        <v>451</v>
      </c>
      <c r="F12" s="151" t="s">
        <v>452</v>
      </c>
      <c r="G12" s="151" t="s">
        <v>455</v>
      </c>
      <c r="H12" s="151" t="s">
        <v>456</v>
      </c>
      <c r="I12" s="151" t="s">
        <v>457</v>
      </c>
      <c r="J12" s="151" t="s">
        <v>458</v>
      </c>
      <c r="K12" s="151" t="s">
        <v>459</v>
      </c>
      <c r="L12" s="151" t="s">
        <v>470</v>
      </c>
      <c r="M12" s="151" t="s">
        <v>478</v>
      </c>
      <c r="N12" s="151" t="s">
        <v>497</v>
      </c>
      <c r="R12" s="88"/>
    </row>
    <row r="13" spans="2:18" ht="38.25" customHeight="1">
      <c r="B13" s="150" t="s">
        <v>447</v>
      </c>
      <c r="C13" s="248" t="s">
        <v>453</v>
      </c>
      <c r="D13" s="248"/>
      <c r="E13" s="153">
        <f>VLOOKUP($B$4,Data!$C$4:$CL$359,63,0)</f>
        <v>0</v>
      </c>
      <c r="F13" s="153">
        <f>VLOOKUP($B$4,Data!$C$4:$CL$359,63,0)</f>
        <v>0</v>
      </c>
      <c r="G13" s="153">
        <f>VLOOKUP($B$4,Data!$C$4:$CL$359,63,0)</f>
        <v>0</v>
      </c>
      <c r="H13" s="153">
        <f>VLOOKUP($B$4,Data!$C$4:$CL$359,63,0)</f>
        <v>0</v>
      </c>
      <c r="I13" s="153">
        <f>VLOOKUP($B$4,Data!$C$4:$CL$359,63,0)</f>
        <v>0</v>
      </c>
      <c r="J13" s="153">
        <f>VLOOKUP($B$4,Data!$C$4:$CL$359,63,0)</f>
        <v>0</v>
      </c>
      <c r="K13" s="154"/>
      <c r="L13" s="154"/>
      <c r="M13" s="154"/>
      <c r="N13" s="154"/>
      <c r="R13" s="121"/>
    </row>
    <row r="14" spans="3:18" ht="38.25" customHeight="1">
      <c r="C14" s="248" t="s">
        <v>454</v>
      </c>
      <c r="D14" s="248"/>
      <c r="E14" s="155"/>
      <c r="F14" s="156">
        <f>VLOOKUP($B$4,Data!$C$4:$CL$359,68,0)</f>
        <v>0</v>
      </c>
      <c r="G14" s="156">
        <f>VLOOKUP($B$4,Data!$C$4:$CL$359,68,0)</f>
        <v>0</v>
      </c>
      <c r="H14" s="156">
        <f>VLOOKUP($B$4,Data!$C$4:$CL$359,68,0)</f>
        <v>0</v>
      </c>
      <c r="I14" s="156">
        <f>VLOOKUP($B$4,Data!$C$4:$CL$359,68,0)</f>
        <v>0</v>
      </c>
      <c r="J14" s="156">
        <f>VLOOKUP($B$4,Data!$C$4:$CL$359,68,0)</f>
        <v>0</v>
      </c>
      <c r="K14" s="156">
        <f>VLOOKUP($B$4,Data!$C$4:$CL$359,68,0)</f>
        <v>0</v>
      </c>
      <c r="L14" s="154"/>
      <c r="M14" s="154"/>
      <c r="N14" s="154"/>
      <c r="R14" s="121"/>
    </row>
    <row r="15" spans="3:18" ht="38.25" customHeight="1">
      <c r="C15" s="248" t="s">
        <v>469</v>
      </c>
      <c r="D15" s="248"/>
      <c r="E15" s="182"/>
      <c r="F15" s="183"/>
      <c r="G15" s="156">
        <f>VLOOKUP($B$4,Data!$C$4:$CL$359,73,0)</f>
        <v>0</v>
      </c>
      <c r="H15" s="156">
        <f>VLOOKUP($B$4,Data!$C$4:$CL$359,73,0)</f>
        <v>0</v>
      </c>
      <c r="I15" s="156">
        <f>VLOOKUP($B$4,Data!$C$4:$CL$359,73,0)</f>
        <v>0</v>
      </c>
      <c r="J15" s="156">
        <f>VLOOKUP($B$4,Data!$C$4:$CL$359,73,0)</f>
        <v>0</v>
      </c>
      <c r="K15" s="156">
        <f>VLOOKUP($B$4,Data!$C$4:$CL$359,73,0)</f>
        <v>0</v>
      </c>
      <c r="L15" s="156">
        <f>VLOOKUP($B$4,Data!$C$4:$CL$359,73,0)</f>
        <v>0</v>
      </c>
      <c r="M15" s="154"/>
      <c r="N15" s="154"/>
      <c r="R15" s="121"/>
    </row>
    <row r="16" spans="3:18" ht="38.25" customHeight="1">
      <c r="C16" s="248" t="s">
        <v>477</v>
      </c>
      <c r="D16" s="248"/>
      <c r="E16" s="182"/>
      <c r="F16" s="182"/>
      <c r="G16" s="182"/>
      <c r="H16" s="219">
        <f>VLOOKUP($B$4,Data!$C$4:$CL$359,78,0)</f>
        <v>0</v>
      </c>
      <c r="I16" s="156">
        <f>VLOOKUP($B$4,Data!$C$4:$CL$359,78,0)</f>
        <v>0</v>
      </c>
      <c r="J16" s="156">
        <f>VLOOKUP($B$4,Data!$C$4:$CL$359,78,0)</f>
        <v>0</v>
      </c>
      <c r="K16" s="156">
        <f>VLOOKUP($B$4,Data!$C$4:$CL$359,78,0)</f>
        <v>0</v>
      </c>
      <c r="L16" s="156">
        <f>VLOOKUP($B$4,Data!$C$4:$CL$359,78,0)</f>
        <v>0</v>
      </c>
      <c r="M16" s="156">
        <f>VLOOKUP($B$4,Data!$C$4:$CL$359,78,0)</f>
        <v>0</v>
      </c>
      <c r="N16" s="154"/>
      <c r="R16" s="88"/>
    </row>
    <row r="17" spans="3:18" ht="38.25" customHeight="1">
      <c r="C17" s="248" t="s">
        <v>495</v>
      </c>
      <c r="D17" s="248"/>
      <c r="E17" s="182"/>
      <c r="F17" s="182"/>
      <c r="G17" s="182"/>
      <c r="H17" s="182"/>
      <c r="I17" s="156">
        <f>VLOOKUP($B$4,Data!$C$4:$CL$359,83,0)</f>
        <v>0</v>
      </c>
      <c r="J17" s="156">
        <f>VLOOKUP($B$4,Data!$C$4:$CL$359,83,0)</f>
        <v>0</v>
      </c>
      <c r="K17" s="156">
        <f>VLOOKUP($B$4,Data!$C$4:$CL$359,83,0)</f>
        <v>0</v>
      </c>
      <c r="L17" s="156">
        <f>VLOOKUP($B$4,Data!$C$4:$CL$359,83,0)</f>
        <v>0</v>
      </c>
      <c r="M17" s="156">
        <f>VLOOKUP($B$4,Data!$C$4:$CL$359,83,0)</f>
        <v>0</v>
      </c>
      <c r="N17" s="156">
        <f>VLOOKUP($B$4,Data!$C$4:$CL$359,83,0)</f>
        <v>0</v>
      </c>
      <c r="R17" s="88"/>
    </row>
    <row r="18" spans="3:18" ht="38.25" customHeight="1">
      <c r="C18" s="248" t="s">
        <v>496</v>
      </c>
      <c r="D18" s="259"/>
      <c r="E18" s="157"/>
      <c r="F18" s="220"/>
      <c r="G18" s="220"/>
      <c r="H18" s="220"/>
      <c r="I18" s="221">
        <f>SUM(I13:I17)</f>
        <v>0</v>
      </c>
      <c r="J18" s="157"/>
      <c r="K18" s="220"/>
      <c r="L18" s="220"/>
      <c r="M18" s="220"/>
      <c r="N18" s="224"/>
      <c r="R18" s="88"/>
    </row>
    <row r="19" spans="3:18" ht="38.25" customHeight="1">
      <c r="C19" s="121"/>
      <c r="D19" s="123"/>
      <c r="E19" s="122"/>
      <c r="F19" s="122"/>
      <c r="G19" s="122"/>
      <c r="H19" s="122"/>
      <c r="I19" s="122"/>
      <c r="J19" s="122"/>
      <c r="K19" s="122"/>
      <c r="L19" s="112"/>
      <c r="M19" s="124"/>
      <c r="O19" s="80"/>
      <c r="P19" s="36"/>
      <c r="Q19" s="73"/>
      <c r="R19" s="88"/>
    </row>
    <row r="20" spans="3:18" ht="38.25" customHeight="1">
      <c r="C20" s="254" t="s">
        <v>508</v>
      </c>
      <c r="D20" s="254"/>
      <c r="E20" s="254"/>
      <c r="F20" s="122"/>
      <c r="G20" s="122"/>
      <c r="H20" s="122"/>
      <c r="I20" s="122"/>
      <c r="J20" s="122"/>
      <c r="K20" s="122"/>
      <c r="L20" s="112"/>
      <c r="M20" s="124"/>
      <c r="O20" s="80"/>
      <c r="P20" s="36"/>
      <c r="Q20" s="73"/>
      <c r="R20" s="88"/>
    </row>
    <row r="21" spans="3:18" ht="38.25" customHeight="1">
      <c r="C21" s="36"/>
      <c r="D21" s="36"/>
      <c r="E21" s="36"/>
      <c r="F21" s="122"/>
      <c r="G21" s="122"/>
      <c r="H21" s="122"/>
      <c r="I21" s="122"/>
      <c r="J21" s="122"/>
      <c r="K21" s="122"/>
      <c r="L21" s="112"/>
      <c r="M21" s="124"/>
      <c r="O21" s="80"/>
      <c r="P21" s="36"/>
      <c r="Q21" s="73"/>
      <c r="R21" s="88"/>
    </row>
    <row r="22" spans="3:18" ht="38.25" customHeight="1">
      <c r="C22" s="159" t="s">
        <v>419</v>
      </c>
      <c r="D22" s="145"/>
      <c r="E22" s="160">
        <f>E13</f>
        <v>0</v>
      </c>
      <c r="F22" s="122"/>
      <c r="G22" s="122"/>
      <c r="H22" s="122"/>
      <c r="I22" s="122"/>
      <c r="J22" s="122"/>
      <c r="K22" s="122"/>
      <c r="L22" s="112"/>
      <c r="M22" s="124"/>
      <c r="O22" s="80"/>
      <c r="P22" s="36"/>
      <c r="Q22" s="73"/>
      <c r="R22" s="88"/>
    </row>
    <row r="23" spans="3:18" ht="38.25" customHeight="1">
      <c r="C23" s="159" t="s">
        <v>420</v>
      </c>
      <c r="D23" s="145"/>
      <c r="E23" s="160">
        <f>F14</f>
        <v>0</v>
      </c>
      <c r="F23" s="122"/>
      <c r="G23" s="122"/>
      <c r="H23" s="122"/>
      <c r="I23" s="122"/>
      <c r="J23" s="122"/>
      <c r="K23" s="122"/>
      <c r="L23" s="112"/>
      <c r="M23" s="124"/>
      <c r="O23" s="80"/>
      <c r="P23" s="36"/>
      <c r="Q23" s="73"/>
      <c r="R23" s="88"/>
    </row>
    <row r="24" spans="3:18" ht="38.25" customHeight="1">
      <c r="C24" s="159" t="s">
        <v>471</v>
      </c>
      <c r="E24" s="160">
        <f>G15</f>
        <v>0</v>
      </c>
      <c r="F24" s="122"/>
      <c r="G24" s="122"/>
      <c r="H24" s="122"/>
      <c r="I24" s="122"/>
      <c r="J24" s="122"/>
      <c r="K24" s="122"/>
      <c r="L24" s="112"/>
      <c r="M24" s="124"/>
      <c r="O24" s="80"/>
      <c r="P24" s="36"/>
      <c r="Q24" s="73"/>
      <c r="R24" s="88"/>
    </row>
    <row r="25" spans="3:18" ht="38.25" customHeight="1">
      <c r="C25" s="159" t="s">
        <v>479</v>
      </c>
      <c r="E25" s="160">
        <f>H16</f>
        <v>0</v>
      </c>
      <c r="F25" s="122"/>
      <c r="G25" s="122"/>
      <c r="H25" s="122"/>
      <c r="I25" s="122"/>
      <c r="J25" s="122"/>
      <c r="K25" s="122"/>
      <c r="L25" s="112"/>
      <c r="M25" s="124"/>
      <c r="O25" s="80"/>
      <c r="P25" s="36"/>
      <c r="Q25" s="73"/>
      <c r="R25" s="88"/>
    </row>
    <row r="26" spans="3:18" ht="38.25" customHeight="1">
      <c r="C26" s="159" t="s">
        <v>494</v>
      </c>
      <c r="E26" s="160">
        <f>I17</f>
        <v>0</v>
      </c>
      <c r="F26" s="122"/>
      <c r="G26" s="122"/>
      <c r="H26" s="122"/>
      <c r="I26" s="122"/>
      <c r="J26" s="122"/>
      <c r="K26" s="122"/>
      <c r="L26" s="112"/>
      <c r="M26" s="124"/>
      <c r="O26" s="80"/>
      <c r="P26" s="36"/>
      <c r="Q26" s="73"/>
      <c r="R26" s="88"/>
    </row>
    <row r="27" spans="3:18" ht="38.25" customHeight="1">
      <c r="C27" s="172" t="s">
        <v>421</v>
      </c>
      <c r="D27" s="173"/>
      <c r="E27" s="174">
        <f>SUM(E22:E26)</f>
        <v>0</v>
      </c>
      <c r="F27" s="122"/>
      <c r="G27" s="122"/>
      <c r="H27" s="122"/>
      <c r="I27" s="122"/>
      <c r="J27" s="122"/>
      <c r="K27" s="122"/>
      <c r="L27" s="112"/>
      <c r="M27" s="124"/>
      <c r="O27" s="80"/>
      <c r="P27" s="36"/>
      <c r="Q27" s="73"/>
      <c r="R27" s="88"/>
    </row>
    <row r="28" spans="3:18" ht="38.25" customHeight="1">
      <c r="C28" s="121"/>
      <c r="D28" s="123"/>
      <c r="E28" s="122"/>
      <c r="F28" s="122"/>
      <c r="G28" s="122"/>
      <c r="H28" s="122"/>
      <c r="I28" s="122"/>
      <c r="J28" s="122"/>
      <c r="K28" s="122"/>
      <c r="L28" s="112"/>
      <c r="M28" s="124"/>
      <c r="O28" s="80"/>
      <c r="P28" s="36"/>
      <c r="Q28" s="73"/>
      <c r="R28" s="88"/>
    </row>
    <row r="29" spans="2:16" ht="21">
      <c r="B29" s="65" t="s">
        <v>506</v>
      </c>
      <c r="C29" s="118"/>
      <c r="D29" s="118"/>
      <c r="E29" s="118"/>
      <c r="F29" s="118"/>
      <c r="G29" s="118"/>
      <c r="H29" s="118"/>
      <c r="I29" s="118"/>
      <c r="J29" s="118"/>
      <c r="K29" s="118"/>
      <c r="L29" s="118"/>
      <c r="M29" s="118"/>
      <c r="N29" s="118"/>
      <c r="P29" s="257"/>
    </row>
    <row r="30" spans="2:17" ht="36" customHeight="1">
      <c r="B30" s="255" t="s">
        <v>507</v>
      </c>
      <c r="C30" s="256"/>
      <c r="D30" s="256"/>
      <c r="E30" s="256"/>
      <c r="F30" s="256"/>
      <c r="G30" s="256"/>
      <c r="H30" s="256"/>
      <c r="I30" s="256"/>
      <c r="J30" s="256"/>
      <c r="K30" s="256"/>
      <c r="L30" s="256"/>
      <c r="M30" s="256"/>
      <c r="N30" s="256"/>
      <c r="O30" s="256"/>
      <c r="P30" s="257"/>
      <c r="Q30" s="66"/>
    </row>
    <row r="31" spans="2:16" ht="15.75">
      <c r="B31" s="249" t="s">
        <v>504</v>
      </c>
      <c r="C31" s="250"/>
      <c r="D31" s="250"/>
      <c r="E31" s="250"/>
      <c r="F31" s="250"/>
      <c r="G31" s="250"/>
      <c r="H31" s="250"/>
      <c r="I31" s="250"/>
      <c r="J31" s="250"/>
      <c r="K31" s="250"/>
      <c r="L31" s="250"/>
      <c r="M31" s="250"/>
      <c r="N31" s="250"/>
      <c r="O31" s="250"/>
      <c r="P31" s="257"/>
    </row>
    <row r="32" spans="2:18" ht="54.75" customHeight="1">
      <c r="B32" s="255" t="s">
        <v>505</v>
      </c>
      <c r="C32" s="260"/>
      <c r="D32" s="260"/>
      <c r="E32" s="260"/>
      <c r="F32" s="260"/>
      <c r="G32" s="260"/>
      <c r="H32" s="260"/>
      <c r="I32" s="260"/>
      <c r="J32" s="260"/>
      <c r="K32" s="260"/>
      <c r="L32" s="260"/>
      <c r="M32" s="260"/>
      <c r="N32" s="260"/>
      <c r="O32" s="260"/>
      <c r="P32" s="257"/>
      <c r="Q32" s="125"/>
      <c r="R32" s="36"/>
    </row>
    <row r="33" spans="2:15" ht="15.75">
      <c r="B33" s="249"/>
      <c r="C33" s="250"/>
      <c r="D33" s="250"/>
      <c r="E33" s="250"/>
      <c r="F33" s="250"/>
      <c r="G33" s="250"/>
      <c r="H33" s="250"/>
      <c r="I33" s="250"/>
      <c r="J33" s="250"/>
      <c r="K33" s="250"/>
      <c r="L33" s="250"/>
      <c r="M33" s="250"/>
      <c r="N33" s="250"/>
      <c r="O33" s="250"/>
    </row>
    <row r="37" ht="22.5" customHeight="1"/>
    <row r="38" ht="21.75" customHeight="1"/>
    <row r="41" ht="12.75" hidden="1"/>
    <row r="42" spans="2:6" ht="21" hidden="1">
      <c r="B42" s="52"/>
      <c r="C42" s="89" t="s">
        <v>0</v>
      </c>
      <c r="D42" s="90"/>
      <c r="E42" s="90"/>
      <c r="F42" s="36"/>
    </row>
    <row r="43" spans="2:6" ht="21" hidden="1">
      <c r="B43" s="52"/>
      <c r="C43" s="68" t="s">
        <v>424</v>
      </c>
      <c r="D43" s="90"/>
      <c r="E43" s="90"/>
      <c r="F43" s="36"/>
    </row>
    <row r="44" spans="2:6" ht="21" hidden="1">
      <c r="B44" s="52"/>
      <c r="C44" s="28" t="s">
        <v>415</v>
      </c>
      <c r="D44" s="91"/>
      <c r="E44" s="92"/>
      <c r="F44" s="69"/>
    </row>
    <row r="45" spans="2:6" ht="21" hidden="1">
      <c r="B45" s="52"/>
      <c r="C45" s="12" t="s">
        <v>11</v>
      </c>
      <c r="D45" s="91"/>
      <c r="E45" s="92"/>
      <c r="F45" s="36"/>
    </row>
    <row r="46" spans="2:6" ht="21" hidden="1">
      <c r="B46" s="52"/>
      <c r="C46" s="12" t="s">
        <v>12</v>
      </c>
      <c r="D46" s="91"/>
      <c r="E46" s="92"/>
      <c r="F46" s="36"/>
    </row>
    <row r="47" spans="2:6" ht="21" hidden="1">
      <c r="B47" s="52"/>
      <c r="C47" s="12" t="s">
        <v>13</v>
      </c>
      <c r="D47" s="91"/>
      <c r="E47" s="92"/>
      <c r="F47" s="36"/>
    </row>
    <row r="48" spans="2:6" ht="21" hidden="1">
      <c r="B48" s="52"/>
      <c r="C48" s="12" t="s">
        <v>14</v>
      </c>
      <c r="D48" s="91"/>
      <c r="E48" s="92"/>
      <c r="F48" s="36"/>
    </row>
    <row r="49" spans="2:6" ht="21" hidden="1">
      <c r="B49" s="52"/>
      <c r="C49" s="12" t="s">
        <v>15</v>
      </c>
      <c r="D49" s="91"/>
      <c r="E49" s="92"/>
      <c r="F49" s="36"/>
    </row>
    <row r="50" spans="2:6" ht="21" hidden="1">
      <c r="B50" s="52"/>
      <c r="C50" s="12" t="s">
        <v>16</v>
      </c>
      <c r="D50" s="91"/>
      <c r="E50" s="92"/>
      <c r="F50" s="36"/>
    </row>
    <row r="51" spans="2:6" ht="21" hidden="1">
      <c r="B51" s="52"/>
      <c r="C51" s="12" t="s">
        <v>17</v>
      </c>
      <c r="D51" s="91"/>
      <c r="E51" s="92"/>
      <c r="F51" s="36"/>
    </row>
    <row r="52" spans="2:6" ht="21" hidden="1">
      <c r="B52" s="52"/>
      <c r="C52" s="13" t="s">
        <v>18</v>
      </c>
      <c r="D52" s="91"/>
      <c r="E52" s="92"/>
      <c r="F52" s="36"/>
    </row>
    <row r="53" spans="2:6" ht="21" hidden="1">
      <c r="B53" s="52"/>
      <c r="C53" s="12" t="s">
        <v>19</v>
      </c>
      <c r="D53" s="91"/>
      <c r="E53" s="92"/>
      <c r="F53" s="36"/>
    </row>
    <row r="54" spans="2:5" ht="21" hidden="1">
      <c r="B54" s="52"/>
      <c r="C54" s="12" t="s">
        <v>20</v>
      </c>
      <c r="D54" s="52"/>
      <c r="E54" s="92"/>
    </row>
    <row r="55" spans="2:5" ht="21" hidden="1">
      <c r="B55" s="52"/>
      <c r="C55" s="12" t="s">
        <v>21</v>
      </c>
      <c r="D55" s="52"/>
      <c r="E55" s="92"/>
    </row>
    <row r="56" spans="2:5" ht="21" hidden="1">
      <c r="B56" s="52"/>
      <c r="C56" s="12" t="s">
        <v>22</v>
      </c>
      <c r="D56" s="52"/>
      <c r="E56" s="92"/>
    </row>
    <row r="57" spans="2:5" ht="21" hidden="1">
      <c r="B57" s="52"/>
      <c r="C57" s="12" t="s">
        <v>23</v>
      </c>
      <c r="D57" s="52"/>
      <c r="E57" s="92"/>
    </row>
    <row r="58" spans="2:5" ht="21" hidden="1">
      <c r="B58" s="52"/>
      <c r="C58" s="12" t="s">
        <v>24</v>
      </c>
      <c r="D58" s="52"/>
      <c r="E58" s="92"/>
    </row>
    <row r="59" spans="2:5" ht="21" hidden="1">
      <c r="B59" s="52"/>
      <c r="C59" s="12" t="s">
        <v>25</v>
      </c>
      <c r="D59" s="52"/>
      <c r="E59" s="92"/>
    </row>
    <row r="60" spans="2:5" ht="21" hidden="1">
      <c r="B60" s="52"/>
      <c r="C60" s="12" t="s">
        <v>26</v>
      </c>
      <c r="D60" s="52"/>
      <c r="E60" s="92"/>
    </row>
    <row r="61" spans="2:5" ht="21" hidden="1">
      <c r="B61" s="52"/>
      <c r="C61" s="12" t="s">
        <v>27</v>
      </c>
      <c r="D61" s="52"/>
      <c r="E61" s="92"/>
    </row>
    <row r="62" spans="2:5" ht="21" hidden="1">
      <c r="B62" s="52"/>
      <c r="C62" s="12" t="s">
        <v>28</v>
      </c>
      <c r="D62" s="52"/>
      <c r="E62" s="92"/>
    </row>
    <row r="63" spans="2:5" ht="21" hidden="1">
      <c r="B63" s="52"/>
      <c r="C63" s="12" t="s">
        <v>29</v>
      </c>
      <c r="D63" s="52"/>
      <c r="E63" s="92"/>
    </row>
    <row r="64" spans="2:5" ht="21" hidden="1">
      <c r="B64" s="52"/>
      <c r="C64" s="12" t="s">
        <v>30</v>
      </c>
      <c r="D64" s="52"/>
      <c r="E64" s="92"/>
    </row>
    <row r="65" spans="2:5" ht="21" hidden="1">
      <c r="B65" s="52"/>
      <c r="C65" s="12" t="s">
        <v>31</v>
      </c>
      <c r="D65" s="52"/>
      <c r="E65" s="92"/>
    </row>
    <row r="66" spans="2:5" ht="21" hidden="1">
      <c r="B66" s="52"/>
      <c r="C66" s="12" t="s">
        <v>32</v>
      </c>
      <c r="D66" s="52"/>
      <c r="E66" s="92"/>
    </row>
    <row r="67" spans="2:5" ht="21" hidden="1">
      <c r="B67" s="52"/>
      <c r="C67" s="12" t="s">
        <v>33</v>
      </c>
      <c r="D67" s="52"/>
      <c r="E67" s="92"/>
    </row>
    <row r="68" spans="2:5" ht="21" hidden="1">
      <c r="B68" s="52"/>
      <c r="C68" s="12" t="s">
        <v>34</v>
      </c>
      <c r="D68" s="52"/>
      <c r="E68" s="92"/>
    </row>
    <row r="69" spans="2:5" ht="21" hidden="1">
      <c r="B69" s="52"/>
      <c r="C69" s="12" t="s">
        <v>35</v>
      </c>
      <c r="D69" s="52"/>
      <c r="E69" s="92"/>
    </row>
    <row r="70" spans="2:5" ht="21" hidden="1">
      <c r="B70" s="52"/>
      <c r="C70" s="12" t="s">
        <v>36</v>
      </c>
      <c r="D70" s="52"/>
      <c r="E70" s="92"/>
    </row>
    <row r="71" spans="2:5" ht="21" hidden="1">
      <c r="B71" s="52"/>
      <c r="C71" s="12" t="s">
        <v>37</v>
      </c>
      <c r="D71" s="52"/>
      <c r="E71" s="92"/>
    </row>
    <row r="72" spans="2:5" ht="21" hidden="1">
      <c r="B72" s="52"/>
      <c r="C72" s="12" t="s">
        <v>38</v>
      </c>
      <c r="D72" s="52"/>
      <c r="E72" s="92"/>
    </row>
    <row r="73" spans="2:5" ht="21" hidden="1">
      <c r="B73" s="52"/>
      <c r="C73" s="12" t="s">
        <v>39</v>
      </c>
      <c r="D73" s="52"/>
      <c r="E73" s="92"/>
    </row>
    <row r="74" spans="2:5" ht="21" hidden="1">
      <c r="B74" s="52"/>
      <c r="C74" s="12" t="s">
        <v>40</v>
      </c>
      <c r="D74" s="52"/>
      <c r="E74" s="92"/>
    </row>
    <row r="75" spans="2:5" ht="21" hidden="1">
      <c r="B75" s="52"/>
      <c r="C75" s="12" t="s">
        <v>41</v>
      </c>
      <c r="D75" s="52"/>
      <c r="E75" s="92"/>
    </row>
    <row r="76" spans="2:5" ht="21" hidden="1">
      <c r="B76" s="52"/>
      <c r="C76" s="12" t="s">
        <v>42</v>
      </c>
      <c r="D76" s="52"/>
      <c r="E76" s="92"/>
    </row>
    <row r="77" spans="2:5" ht="21" hidden="1">
      <c r="B77" s="52"/>
      <c r="C77" s="12" t="s">
        <v>43</v>
      </c>
      <c r="D77" s="52"/>
      <c r="E77" s="92"/>
    </row>
    <row r="78" spans="2:5" ht="21" hidden="1">
      <c r="B78" s="52"/>
      <c r="C78" s="12" t="s">
        <v>44</v>
      </c>
      <c r="D78" s="52"/>
      <c r="E78" s="92"/>
    </row>
    <row r="79" spans="2:5" ht="21" hidden="1">
      <c r="B79" s="52"/>
      <c r="C79" s="12" t="s">
        <v>45</v>
      </c>
      <c r="D79" s="52"/>
      <c r="E79" s="92"/>
    </row>
    <row r="80" spans="2:5" ht="21" hidden="1">
      <c r="B80" s="52"/>
      <c r="C80" s="12" t="s">
        <v>46</v>
      </c>
      <c r="D80" s="52"/>
      <c r="E80" s="92"/>
    </row>
    <row r="81" spans="2:5" ht="21" hidden="1">
      <c r="B81" s="52"/>
      <c r="C81" s="12" t="s">
        <v>47</v>
      </c>
      <c r="D81" s="52"/>
      <c r="E81" s="92"/>
    </row>
    <row r="82" spans="2:5" ht="21" hidden="1">
      <c r="B82" s="52"/>
      <c r="C82" s="12" t="s">
        <v>48</v>
      </c>
      <c r="D82" s="52"/>
      <c r="E82" s="92"/>
    </row>
    <row r="83" spans="2:5" ht="21" hidden="1">
      <c r="B83" s="52"/>
      <c r="C83" s="12" t="s">
        <v>49</v>
      </c>
      <c r="D83" s="52"/>
      <c r="E83" s="92"/>
    </row>
    <row r="84" spans="2:5" ht="21" hidden="1">
      <c r="B84" s="52"/>
      <c r="C84" s="12" t="s">
        <v>50</v>
      </c>
      <c r="D84" s="52"/>
      <c r="E84" s="92"/>
    </row>
    <row r="85" spans="2:5" ht="21" hidden="1">
      <c r="B85" s="52"/>
      <c r="C85" s="12" t="s">
        <v>51</v>
      </c>
      <c r="D85" s="52"/>
      <c r="E85" s="92"/>
    </row>
    <row r="86" spans="2:5" ht="21" hidden="1">
      <c r="B86" s="52"/>
      <c r="C86" s="12" t="s">
        <v>52</v>
      </c>
      <c r="D86" s="52"/>
      <c r="E86" s="92"/>
    </row>
    <row r="87" spans="2:5" ht="21" hidden="1">
      <c r="B87" s="52"/>
      <c r="C87" s="12" t="s">
        <v>53</v>
      </c>
      <c r="D87" s="52"/>
      <c r="E87" s="92"/>
    </row>
    <row r="88" spans="2:5" ht="21" hidden="1">
      <c r="B88" s="52"/>
      <c r="C88" s="12" t="s">
        <v>54</v>
      </c>
      <c r="D88" s="52"/>
      <c r="E88" s="92"/>
    </row>
    <row r="89" spans="2:5" ht="21" hidden="1">
      <c r="B89" s="52"/>
      <c r="C89" s="12" t="s">
        <v>55</v>
      </c>
      <c r="D89" s="52"/>
      <c r="E89" s="92"/>
    </row>
    <row r="90" spans="2:5" ht="21" hidden="1">
      <c r="B90" s="52"/>
      <c r="C90" s="12" t="s">
        <v>56</v>
      </c>
      <c r="D90" s="52"/>
      <c r="E90" s="92"/>
    </row>
    <row r="91" spans="2:5" ht="21" hidden="1">
      <c r="B91" s="52"/>
      <c r="C91" s="12" t="s">
        <v>57</v>
      </c>
      <c r="D91" s="52"/>
      <c r="E91" s="92"/>
    </row>
    <row r="92" spans="2:5" ht="21" hidden="1">
      <c r="B92" s="52"/>
      <c r="C92" s="12" t="s">
        <v>58</v>
      </c>
      <c r="D92" s="52"/>
      <c r="E92" s="92"/>
    </row>
    <row r="93" spans="2:5" ht="21" hidden="1">
      <c r="B93" s="52"/>
      <c r="C93" s="12" t="s">
        <v>59</v>
      </c>
      <c r="D93" s="52"/>
      <c r="E93" s="92"/>
    </row>
    <row r="94" spans="2:5" ht="21" hidden="1">
      <c r="B94" s="52"/>
      <c r="C94" s="12" t="s">
        <v>60</v>
      </c>
      <c r="D94" s="52"/>
      <c r="E94" s="92"/>
    </row>
    <row r="95" spans="2:5" ht="21" hidden="1">
      <c r="B95" s="52"/>
      <c r="C95" s="12" t="s">
        <v>61</v>
      </c>
      <c r="D95" s="52"/>
      <c r="E95" s="92"/>
    </row>
    <row r="96" spans="2:5" ht="21" hidden="1">
      <c r="B96" s="52"/>
      <c r="C96" s="12" t="s">
        <v>62</v>
      </c>
      <c r="D96" s="52"/>
      <c r="E96" s="92"/>
    </row>
    <row r="97" spans="2:5" ht="21" hidden="1">
      <c r="B97" s="52"/>
      <c r="C97" s="12" t="s">
        <v>63</v>
      </c>
      <c r="D97" s="52"/>
      <c r="E97" s="92"/>
    </row>
    <row r="98" spans="2:5" ht="21" hidden="1">
      <c r="B98" s="52"/>
      <c r="C98" s="12" t="s">
        <v>64</v>
      </c>
      <c r="D98" s="52"/>
      <c r="E98" s="92"/>
    </row>
    <row r="99" spans="2:5" ht="21" hidden="1">
      <c r="B99" s="52"/>
      <c r="C99" s="12" t="s">
        <v>65</v>
      </c>
      <c r="D99" s="52"/>
      <c r="E99" s="92"/>
    </row>
    <row r="100" spans="2:5" ht="21" hidden="1">
      <c r="B100" s="52"/>
      <c r="C100" s="12" t="s">
        <v>66</v>
      </c>
      <c r="D100" s="52"/>
      <c r="E100" s="92"/>
    </row>
    <row r="101" spans="2:5" ht="21" hidden="1">
      <c r="B101" s="52"/>
      <c r="C101" s="12" t="s">
        <v>67</v>
      </c>
      <c r="D101" s="52"/>
      <c r="E101" s="92"/>
    </row>
    <row r="102" spans="2:5" ht="21" hidden="1">
      <c r="B102" s="52"/>
      <c r="C102" s="12" t="s">
        <v>68</v>
      </c>
      <c r="D102" s="52"/>
      <c r="E102" s="92"/>
    </row>
    <row r="103" spans="2:5" ht="21" hidden="1">
      <c r="B103" s="52"/>
      <c r="C103" s="12" t="s">
        <v>69</v>
      </c>
      <c r="D103" s="52"/>
      <c r="E103" s="92"/>
    </row>
    <row r="104" spans="2:5" ht="21" hidden="1">
      <c r="B104" s="52"/>
      <c r="C104" s="12" t="s">
        <v>70</v>
      </c>
      <c r="D104" s="52"/>
      <c r="E104" s="92"/>
    </row>
    <row r="105" spans="2:5" ht="21" hidden="1">
      <c r="B105" s="52"/>
      <c r="C105" s="12" t="s">
        <v>71</v>
      </c>
      <c r="D105" s="52"/>
      <c r="E105" s="92"/>
    </row>
    <row r="106" spans="2:5" ht="21" hidden="1">
      <c r="B106" s="52"/>
      <c r="C106" s="12" t="s">
        <v>72</v>
      </c>
      <c r="D106" s="52"/>
      <c r="E106" s="92"/>
    </row>
    <row r="107" spans="2:5" ht="21" hidden="1">
      <c r="B107" s="52"/>
      <c r="C107" s="12" t="s">
        <v>73</v>
      </c>
      <c r="D107" s="52"/>
      <c r="E107" s="92"/>
    </row>
    <row r="108" spans="2:5" ht="21" hidden="1">
      <c r="B108" s="52"/>
      <c r="C108" s="12" t="s">
        <v>74</v>
      </c>
      <c r="D108" s="52"/>
      <c r="E108" s="92"/>
    </row>
    <row r="109" spans="2:5" ht="21" hidden="1">
      <c r="B109" s="52"/>
      <c r="C109" s="12" t="s">
        <v>75</v>
      </c>
      <c r="D109" s="52"/>
      <c r="E109" s="92"/>
    </row>
    <row r="110" spans="2:5" ht="21" hidden="1">
      <c r="B110" s="52"/>
      <c r="C110" s="12" t="s">
        <v>76</v>
      </c>
      <c r="D110" s="52"/>
      <c r="E110" s="92"/>
    </row>
    <row r="111" spans="2:5" ht="21" hidden="1">
      <c r="B111" s="52"/>
      <c r="C111" s="12" t="s">
        <v>77</v>
      </c>
      <c r="D111" s="52"/>
      <c r="E111" s="92"/>
    </row>
    <row r="112" spans="2:5" ht="21" hidden="1">
      <c r="B112" s="52"/>
      <c r="C112" s="12" t="s">
        <v>78</v>
      </c>
      <c r="D112" s="52"/>
      <c r="E112" s="92"/>
    </row>
    <row r="113" spans="2:5" ht="21" hidden="1">
      <c r="B113" s="52"/>
      <c r="C113" s="12" t="s">
        <v>79</v>
      </c>
      <c r="D113" s="52"/>
      <c r="E113" s="92"/>
    </row>
    <row r="114" spans="2:5" ht="21" hidden="1">
      <c r="B114" s="52"/>
      <c r="C114" s="12" t="s">
        <v>80</v>
      </c>
      <c r="D114" s="52"/>
      <c r="E114" s="92"/>
    </row>
    <row r="115" spans="2:5" ht="21" hidden="1">
      <c r="B115" s="52"/>
      <c r="C115" s="12" t="s">
        <v>81</v>
      </c>
      <c r="D115" s="52"/>
      <c r="E115" s="92"/>
    </row>
    <row r="116" spans="2:5" ht="21" hidden="1">
      <c r="B116" s="52"/>
      <c r="C116" s="12" t="s">
        <v>82</v>
      </c>
      <c r="D116" s="52"/>
      <c r="E116" s="92"/>
    </row>
    <row r="117" spans="2:5" ht="21" hidden="1">
      <c r="B117" s="52"/>
      <c r="C117" s="12" t="s">
        <v>83</v>
      </c>
      <c r="D117" s="52"/>
      <c r="E117" s="92"/>
    </row>
    <row r="118" spans="2:5" ht="21" hidden="1">
      <c r="B118" s="52"/>
      <c r="C118" s="12" t="s">
        <v>84</v>
      </c>
      <c r="D118" s="52"/>
      <c r="E118" s="92"/>
    </row>
    <row r="119" spans="2:5" ht="21" hidden="1">
      <c r="B119" s="52"/>
      <c r="C119" s="12" t="s">
        <v>85</v>
      </c>
      <c r="D119" s="52"/>
      <c r="E119" s="92"/>
    </row>
    <row r="120" spans="2:5" ht="21" hidden="1">
      <c r="B120" s="52"/>
      <c r="C120" s="12" t="s">
        <v>86</v>
      </c>
      <c r="D120" s="52"/>
      <c r="E120" s="92"/>
    </row>
    <row r="121" spans="2:5" ht="21" hidden="1">
      <c r="B121" s="52"/>
      <c r="C121" s="12" t="s">
        <v>87</v>
      </c>
      <c r="D121" s="52"/>
      <c r="E121" s="92"/>
    </row>
    <row r="122" spans="2:5" ht="21" hidden="1">
      <c r="B122" s="52"/>
      <c r="C122" s="12" t="s">
        <v>88</v>
      </c>
      <c r="D122" s="52"/>
      <c r="E122" s="92"/>
    </row>
    <row r="123" spans="2:5" ht="21" hidden="1">
      <c r="B123" s="52"/>
      <c r="C123" s="12" t="s">
        <v>89</v>
      </c>
      <c r="D123" s="52"/>
      <c r="E123" s="92"/>
    </row>
    <row r="124" spans="2:5" ht="21" hidden="1">
      <c r="B124" s="52"/>
      <c r="C124" s="12" t="s">
        <v>90</v>
      </c>
      <c r="D124" s="52"/>
      <c r="E124" s="92"/>
    </row>
    <row r="125" spans="2:5" ht="21" hidden="1">
      <c r="B125" s="52"/>
      <c r="C125" s="12" t="s">
        <v>91</v>
      </c>
      <c r="D125" s="52"/>
      <c r="E125" s="92"/>
    </row>
    <row r="126" spans="2:5" ht="21" hidden="1">
      <c r="B126" s="52"/>
      <c r="C126" s="12" t="s">
        <v>92</v>
      </c>
      <c r="D126" s="52"/>
      <c r="E126" s="92"/>
    </row>
    <row r="127" spans="2:5" ht="21" hidden="1">
      <c r="B127" s="52"/>
      <c r="C127" s="12" t="s">
        <v>93</v>
      </c>
      <c r="D127" s="52"/>
      <c r="E127" s="92"/>
    </row>
    <row r="128" spans="2:5" ht="21" hidden="1">
      <c r="B128" s="52"/>
      <c r="C128" s="12" t="s">
        <v>94</v>
      </c>
      <c r="D128" s="52"/>
      <c r="E128" s="92"/>
    </row>
    <row r="129" spans="2:5" ht="21" hidden="1">
      <c r="B129" s="52"/>
      <c r="C129" s="12" t="s">
        <v>95</v>
      </c>
      <c r="D129" s="52"/>
      <c r="E129" s="92"/>
    </row>
    <row r="130" spans="2:5" ht="21" hidden="1">
      <c r="B130" s="52"/>
      <c r="C130" s="12" t="s">
        <v>96</v>
      </c>
      <c r="D130" s="52"/>
      <c r="E130" s="92"/>
    </row>
    <row r="131" spans="2:5" ht="21" hidden="1">
      <c r="B131" s="52"/>
      <c r="C131" s="12" t="s">
        <v>97</v>
      </c>
      <c r="D131" s="52"/>
      <c r="E131" s="92"/>
    </row>
    <row r="132" spans="2:5" ht="21" hidden="1">
      <c r="B132" s="52"/>
      <c r="C132" s="12" t="s">
        <v>98</v>
      </c>
      <c r="D132" s="52"/>
      <c r="E132" s="92"/>
    </row>
    <row r="133" spans="2:5" ht="21" hidden="1">
      <c r="B133" s="52"/>
      <c r="C133" s="12" t="s">
        <v>99</v>
      </c>
      <c r="D133" s="52"/>
      <c r="E133" s="92"/>
    </row>
    <row r="134" spans="2:5" ht="21" hidden="1">
      <c r="B134" s="52"/>
      <c r="C134" s="12" t="s">
        <v>100</v>
      </c>
      <c r="D134" s="52"/>
      <c r="E134" s="92"/>
    </row>
    <row r="135" spans="2:5" ht="21" hidden="1">
      <c r="B135" s="52"/>
      <c r="C135" s="12" t="s">
        <v>101</v>
      </c>
      <c r="D135" s="52"/>
      <c r="E135" s="92"/>
    </row>
    <row r="136" spans="2:5" ht="21" hidden="1">
      <c r="B136" s="52"/>
      <c r="C136" s="12" t="s">
        <v>102</v>
      </c>
      <c r="D136" s="52"/>
      <c r="E136" s="92"/>
    </row>
    <row r="137" spans="2:5" ht="21" hidden="1">
      <c r="B137" s="52"/>
      <c r="C137" s="12" t="s">
        <v>103</v>
      </c>
      <c r="D137" s="52"/>
      <c r="E137" s="92"/>
    </row>
    <row r="138" spans="2:5" ht="21" hidden="1">
      <c r="B138" s="52"/>
      <c r="C138" s="12" t="s">
        <v>104</v>
      </c>
      <c r="D138" s="52"/>
      <c r="E138" s="92"/>
    </row>
    <row r="139" spans="2:5" ht="21" hidden="1">
      <c r="B139" s="52"/>
      <c r="C139" s="12" t="s">
        <v>105</v>
      </c>
      <c r="D139" s="52"/>
      <c r="E139" s="92"/>
    </row>
    <row r="140" spans="2:5" ht="21" hidden="1">
      <c r="B140" s="52"/>
      <c r="C140" s="12" t="s">
        <v>106</v>
      </c>
      <c r="D140" s="52"/>
      <c r="E140" s="92"/>
    </row>
    <row r="141" spans="2:5" ht="21" hidden="1">
      <c r="B141" s="52"/>
      <c r="C141" s="12" t="s">
        <v>107</v>
      </c>
      <c r="D141" s="52"/>
      <c r="E141" s="92"/>
    </row>
    <row r="142" spans="2:5" ht="21" hidden="1">
      <c r="B142" s="52"/>
      <c r="C142" s="12" t="s">
        <v>108</v>
      </c>
      <c r="D142" s="52"/>
      <c r="E142" s="92"/>
    </row>
    <row r="143" spans="2:5" ht="21" hidden="1">
      <c r="B143" s="52"/>
      <c r="C143" s="12" t="s">
        <v>109</v>
      </c>
      <c r="D143" s="52"/>
      <c r="E143" s="92"/>
    </row>
    <row r="144" spans="2:5" ht="21" hidden="1">
      <c r="B144" s="52"/>
      <c r="C144" s="12" t="s">
        <v>110</v>
      </c>
      <c r="D144" s="52"/>
      <c r="E144" s="92"/>
    </row>
    <row r="145" spans="2:5" ht="21" hidden="1">
      <c r="B145" s="52"/>
      <c r="C145" s="12" t="s">
        <v>111</v>
      </c>
      <c r="D145" s="52"/>
      <c r="E145" s="92"/>
    </row>
    <row r="146" spans="2:5" ht="21" hidden="1">
      <c r="B146" s="52"/>
      <c r="C146" s="12" t="s">
        <v>112</v>
      </c>
      <c r="D146" s="52"/>
      <c r="E146" s="92"/>
    </row>
    <row r="147" spans="2:5" ht="21" hidden="1">
      <c r="B147" s="52"/>
      <c r="C147" s="12" t="s">
        <v>113</v>
      </c>
      <c r="D147" s="52"/>
      <c r="E147" s="92"/>
    </row>
    <row r="148" spans="2:5" ht="21" hidden="1">
      <c r="B148" s="52"/>
      <c r="C148" s="12" t="s">
        <v>114</v>
      </c>
      <c r="D148" s="52"/>
      <c r="E148" s="92"/>
    </row>
    <row r="149" spans="2:5" ht="21" hidden="1">
      <c r="B149" s="52"/>
      <c r="C149" s="12" t="s">
        <v>115</v>
      </c>
      <c r="D149" s="52"/>
      <c r="E149" s="92"/>
    </row>
    <row r="150" spans="2:5" ht="21" hidden="1">
      <c r="B150" s="52"/>
      <c r="C150" s="12" t="s">
        <v>116</v>
      </c>
      <c r="D150" s="52"/>
      <c r="E150" s="92"/>
    </row>
    <row r="151" spans="2:5" ht="21" hidden="1">
      <c r="B151" s="52"/>
      <c r="C151" s="12" t="s">
        <v>117</v>
      </c>
      <c r="D151" s="52"/>
      <c r="E151" s="92"/>
    </row>
    <row r="152" spans="2:5" ht="21" hidden="1">
      <c r="B152" s="52"/>
      <c r="C152" s="12" t="s">
        <v>118</v>
      </c>
      <c r="D152" s="52"/>
      <c r="E152" s="92"/>
    </row>
    <row r="153" spans="2:5" ht="21" hidden="1">
      <c r="B153" s="52"/>
      <c r="C153" s="12" t="s">
        <v>119</v>
      </c>
      <c r="D153" s="52"/>
      <c r="E153" s="92"/>
    </row>
    <row r="154" spans="2:5" ht="21" hidden="1">
      <c r="B154" s="52"/>
      <c r="C154" s="12" t="s">
        <v>120</v>
      </c>
      <c r="D154" s="52"/>
      <c r="E154" s="92"/>
    </row>
    <row r="155" spans="2:5" ht="21" hidden="1">
      <c r="B155" s="52"/>
      <c r="C155" s="12" t="s">
        <v>121</v>
      </c>
      <c r="D155" s="52"/>
      <c r="E155" s="92"/>
    </row>
    <row r="156" spans="2:5" ht="21" hidden="1">
      <c r="B156" s="52"/>
      <c r="C156" s="12" t="s">
        <v>122</v>
      </c>
      <c r="D156" s="52"/>
      <c r="E156" s="92"/>
    </row>
    <row r="157" spans="2:5" ht="21" hidden="1">
      <c r="B157" s="52"/>
      <c r="C157" s="12" t="s">
        <v>123</v>
      </c>
      <c r="D157" s="52"/>
      <c r="E157" s="92"/>
    </row>
    <row r="158" spans="2:5" ht="21" hidden="1">
      <c r="B158" s="52"/>
      <c r="C158" s="12" t="s">
        <v>124</v>
      </c>
      <c r="D158" s="52"/>
      <c r="E158" s="92"/>
    </row>
    <row r="159" spans="2:5" ht="21" hidden="1">
      <c r="B159" s="52"/>
      <c r="C159" s="12" t="s">
        <v>125</v>
      </c>
      <c r="D159" s="52"/>
      <c r="E159" s="92"/>
    </row>
    <row r="160" spans="2:5" ht="21" hidden="1">
      <c r="B160" s="52"/>
      <c r="C160" s="12" t="s">
        <v>126</v>
      </c>
      <c r="D160" s="52"/>
      <c r="E160" s="92"/>
    </row>
    <row r="161" spans="2:5" ht="21" hidden="1">
      <c r="B161" s="52"/>
      <c r="C161" s="12" t="s">
        <v>127</v>
      </c>
      <c r="D161" s="52"/>
      <c r="E161" s="92"/>
    </row>
    <row r="162" spans="2:5" ht="21" hidden="1">
      <c r="B162" s="52"/>
      <c r="C162" s="12" t="s">
        <v>128</v>
      </c>
      <c r="D162" s="52"/>
      <c r="E162" s="92"/>
    </row>
    <row r="163" spans="2:5" ht="21" hidden="1">
      <c r="B163" s="52"/>
      <c r="C163" s="12" t="s">
        <v>129</v>
      </c>
      <c r="D163" s="52"/>
      <c r="E163" s="92"/>
    </row>
    <row r="164" spans="2:5" ht="21" hidden="1">
      <c r="B164" s="52"/>
      <c r="C164" s="12" t="s">
        <v>130</v>
      </c>
      <c r="D164" s="52"/>
      <c r="E164" s="92"/>
    </row>
    <row r="165" spans="2:5" ht="21" hidden="1">
      <c r="B165" s="52"/>
      <c r="C165" s="12" t="s">
        <v>131</v>
      </c>
      <c r="D165" s="52"/>
      <c r="E165" s="92"/>
    </row>
    <row r="166" spans="2:5" ht="21" hidden="1">
      <c r="B166" s="52"/>
      <c r="C166" s="12" t="s">
        <v>132</v>
      </c>
      <c r="D166" s="52"/>
      <c r="E166" s="92"/>
    </row>
    <row r="167" spans="2:5" ht="21" hidden="1">
      <c r="B167" s="52"/>
      <c r="C167" s="12" t="s">
        <v>133</v>
      </c>
      <c r="D167" s="52"/>
      <c r="E167" s="92"/>
    </row>
    <row r="168" spans="2:5" ht="21" hidden="1">
      <c r="B168" s="52"/>
      <c r="C168" s="12" t="s">
        <v>134</v>
      </c>
      <c r="D168" s="52"/>
      <c r="E168" s="92"/>
    </row>
    <row r="169" spans="2:5" ht="21" hidden="1">
      <c r="B169" s="52"/>
      <c r="C169" s="12" t="s">
        <v>135</v>
      </c>
      <c r="D169" s="52"/>
      <c r="E169" s="92"/>
    </row>
    <row r="170" spans="2:5" ht="21" hidden="1">
      <c r="B170" s="52"/>
      <c r="C170" s="12" t="s">
        <v>136</v>
      </c>
      <c r="D170" s="52"/>
      <c r="E170" s="92"/>
    </row>
    <row r="171" spans="2:5" ht="21" hidden="1">
      <c r="B171" s="52"/>
      <c r="C171" s="12" t="s">
        <v>137</v>
      </c>
      <c r="D171" s="52"/>
      <c r="E171" s="92"/>
    </row>
    <row r="172" spans="2:5" ht="21" hidden="1">
      <c r="B172" s="52"/>
      <c r="C172" s="12" t="s">
        <v>138</v>
      </c>
      <c r="D172" s="52"/>
      <c r="E172" s="92"/>
    </row>
    <row r="173" spans="2:5" ht="21" hidden="1">
      <c r="B173" s="52"/>
      <c r="C173" s="12" t="s">
        <v>139</v>
      </c>
      <c r="D173" s="52"/>
      <c r="E173" s="92"/>
    </row>
    <row r="174" spans="2:5" ht="21" hidden="1">
      <c r="B174" s="52"/>
      <c r="C174" s="12" t="s">
        <v>140</v>
      </c>
      <c r="D174" s="52"/>
      <c r="E174" s="92"/>
    </row>
    <row r="175" spans="2:5" ht="21" hidden="1">
      <c r="B175" s="52"/>
      <c r="C175" s="12" t="s">
        <v>141</v>
      </c>
      <c r="D175" s="52"/>
      <c r="E175" s="92"/>
    </row>
    <row r="176" spans="2:5" ht="21" hidden="1">
      <c r="B176" s="52"/>
      <c r="C176" s="12" t="s">
        <v>142</v>
      </c>
      <c r="D176" s="52"/>
      <c r="E176" s="92"/>
    </row>
    <row r="177" spans="2:5" ht="21" hidden="1">
      <c r="B177" s="52"/>
      <c r="C177" s="12" t="s">
        <v>143</v>
      </c>
      <c r="D177" s="52"/>
      <c r="E177" s="92"/>
    </row>
    <row r="178" spans="2:5" ht="21" hidden="1">
      <c r="B178" s="52"/>
      <c r="C178" s="12" t="s">
        <v>460</v>
      </c>
      <c r="D178" s="52"/>
      <c r="E178" s="92"/>
    </row>
    <row r="179" spans="2:5" ht="21" hidden="1">
      <c r="B179" s="52"/>
      <c r="C179" s="12" t="s">
        <v>144</v>
      </c>
      <c r="D179" s="52"/>
      <c r="E179" s="92"/>
    </row>
    <row r="180" spans="2:5" ht="21" hidden="1">
      <c r="B180" s="52"/>
      <c r="C180" s="12" t="s">
        <v>145</v>
      </c>
      <c r="D180" s="52"/>
      <c r="E180" s="92"/>
    </row>
    <row r="181" spans="2:5" ht="21" hidden="1">
      <c r="B181" s="52"/>
      <c r="C181" s="12" t="s">
        <v>146</v>
      </c>
      <c r="D181" s="52"/>
      <c r="E181" s="92"/>
    </row>
    <row r="182" spans="2:5" ht="21" hidden="1">
      <c r="B182" s="52"/>
      <c r="C182" s="12" t="s">
        <v>147</v>
      </c>
      <c r="D182" s="52"/>
      <c r="E182" s="92"/>
    </row>
    <row r="183" spans="2:5" ht="21" hidden="1">
      <c r="B183" s="52"/>
      <c r="C183" s="12" t="s">
        <v>148</v>
      </c>
      <c r="D183" s="52"/>
      <c r="E183" s="92"/>
    </row>
    <row r="184" spans="2:5" ht="21" hidden="1">
      <c r="B184" s="52"/>
      <c r="C184" s="12" t="s">
        <v>149</v>
      </c>
      <c r="D184" s="52"/>
      <c r="E184" s="92"/>
    </row>
    <row r="185" spans="2:5" ht="21" hidden="1">
      <c r="B185" s="52"/>
      <c r="C185" s="12" t="s">
        <v>150</v>
      </c>
      <c r="D185" s="52"/>
      <c r="E185" s="92"/>
    </row>
    <row r="186" spans="2:5" ht="21" hidden="1">
      <c r="B186" s="52"/>
      <c r="C186" s="12" t="s">
        <v>151</v>
      </c>
      <c r="D186" s="52"/>
      <c r="E186" s="92"/>
    </row>
    <row r="187" spans="2:5" ht="21" hidden="1">
      <c r="B187" s="52"/>
      <c r="C187" s="12" t="s">
        <v>152</v>
      </c>
      <c r="D187" s="52"/>
      <c r="E187" s="92"/>
    </row>
    <row r="188" spans="2:5" ht="21" hidden="1">
      <c r="B188" s="52"/>
      <c r="C188" s="12" t="s">
        <v>153</v>
      </c>
      <c r="D188" s="52"/>
      <c r="E188" s="92"/>
    </row>
    <row r="189" spans="2:5" ht="21" hidden="1">
      <c r="B189" s="52"/>
      <c r="C189" s="12" t="s">
        <v>154</v>
      </c>
      <c r="D189" s="52"/>
      <c r="E189" s="92"/>
    </row>
    <row r="190" spans="2:5" ht="21" hidden="1">
      <c r="B190" s="52"/>
      <c r="C190" s="12" t="s">
        <v>155</v>
      </c>
      <c r="D190" s="52"/>
      <c r="E190" s="92"/>
    </row>
    <row r="191" spans="2:5" ht="21" hidden="1">
      <c r="B191" s="52"/>
      <c r="C191" s="12" t="s">
        <v>156</v>
      </c>
      <c r="D191" s="52"/>
      <c r="E191" s="92"/>
    </row>
    <row r="192" spans="2:5" ht="21" hidden="1">
      <c r="B192" s="52"/>
      <c r="C192" s="12" t="s">
        <v>157</v>
      </c>
      <c r="D192" s="52"/>
      <c r="E192" s="92"/>
    </row>
    <row r="193" spans="2:5" ht="21" hidden="1">
      <c r="B193" s="52"/>
      <c r="C193" s="12" t="s">
        <v>158</v>
      </c>
      <c r="D193" s="52"/>
      <c r="E193" s="92"/>
    </row>
    <row r="194" spans="2:5" ht="21" hidden="1">
      <c r="B194" s="52"/>
      <c r="C194" s="12" t="s">
        <v>159</v>
      </c>
      <c r="D194" s="52"/>
      <c r="E194" s="92"/>
    </row>
    <row r="195" spans="2:5" ht="21" hidden="1">
      <c r="B195" s="52"/>
      <c r="C195" s="12" t="s">
        <v>160</v>
      </c>
      <c r="D195" s="52"/>
      <c r="E195" s="92"/>
    </row>
    <row r="196" spans="2:5" ht="21" hidden="1">
      <c r="B196" s="52"/>
      <c r="C196" s="12" t="s">
        <v>161</v>
      </c>
      <c r="D196" s="52"/>
      <c r="E196" s="92"/>
    </row>
    <row r="197" spans="2:5" ht="21" hidden="1">
      <c r="B197" s="52"/>
      <c r="C197" s="12" t="s">
        <v>162</v>
      </c>
      <c r="D197" s="52"/>
      <c r="E197" s="92"/>
    </row>
    <row r="198" spans="2:5" ht="21" hidden="1">
      <c r="B198" s="52"/>
      <c r="C198" s="12" t="s">
        <v>163</v>
      </c>
      <c r="D198" s="52"/>
      <c r="E198" s="92"/>
    </row>
    <row r="199" spans="2:5" ht="21" hidden="1">
      <c r="B199" s="52"/>
      <c r="C199" s="12" t="s">
        <v>164</v>
      </c>
      <c r="D199" s="52"/>
      <c r="E199" s="92"/>
    </row>
    <row r="200" spans="2:5" ht="21" hidden="1">
      <c r="B200" s="52"/>
      <c r="C200" s="12" t="s">
        <v>165</v>
      </c>
      <c r="D200" s="52"/>
      <c r="E200" s="92"/>
    </row>
    <row r="201" spans="2:5" ht="21" hidden="1">
      <c r="B201" s="52"/>
      <c r="C201" s="12" t="s">
        <v>166</v>
      </c>
      <c r="D201" s="52"/>
      <c r="E201" s="92"/>
    </row>
    <row r="202" spans="2:5" ht="21" hidden="1">
      <c r="B202" s="52"/>
      <c r="C202" s="12" t="s">
        <v>167</v>
      </c>
      <c r="D202" s="52"/>
      <c r="E202" s="92"/>
    </row>
    <row r="203" spans="2:5" ht="21" hidden="1">
      <c r="B203" s="52"/>
      <c r="C203" s="12" t="s">
        <v>461</v>
      </c>
      <c r="D203" s="52"/>
      <c r="E203" s="92"/>
    </row>
    <row r="204" spans="2:5" ht="21" hidden="1">
      <c r="B204" s="52"/>
      <c r="C204" s="12" t="s">
        <v>168</v>
      </c>
      <c r="D204" s="52"/>
      <c r="E204" s="92"/>
    </row>
    <row r="205" spans="2:5" ht="21" hidden="1">
      <c r="B205" s="52"/>
      <c r="C205" s="12" t="s">
        <v>169</v>
      </c>
      <c r="D205" s="52"/>
      <c r="E205" s="92"/>
    </row>
    <row r="206" spans="2:5" ht="21" hidden="1">
      <c r="B206" s="52"/>
      <c r="C206" s="12" t="s">
        <v>170</v>
      </c>
      <c r="D206" s="52"/>
      <c r="E206" s="92"/>
    </row>
    <row r="207" spans="2:5" ht="21" hidden="1">
      <c r="B207" s="52"/>
      <c r="C207" s="12" t="s">
        <v>171</v>
      </c>
      <c r="D207" s="52"/>
      <c r="E207" s="92"/>
    </row>
    <row r="208" spans="2:5" ht="21" hidden="1">
      <c r="B208" s="52"/>
      <c r="C208" s="12" t="s">
        <v>172</v>
      </c>
      <c r="D208" s="52"/>
      <c r="E208" s="92"/>
    </row>
    <row r="209" spans="2:5" ht="21" hidden="1">
      <c r="B209" s="52"/>
      <c r="C209" s="12" t="s">
        <v>173</v>
      </c>
      <c r="D209" s="52"/>
      <c r="E209" s="92"/>
    </row>
    <row r="210" spans="2:5" ht="21" hidden="1">
      <c r="B210" s="52"/>
      <c r="C210" s="12" t="s">
        <v>174</v>
      </c>
      <c r="D210" s="52"/>
      <c r="E210" s="92"/>
    </row>
    <row r="211" spans="2:5" ht="21" hidden="1">
      <c r="B211" s="52"/>
      <c r="C211" s="12" t="s">
        <v>175</v>
      </c>
      <c r="D211" s="52"/>
      <c r="E211" s="92"/>
    </row>
    <row r="212" spans="2:5" ht="21" hidden="1">
      <c r="B212" s="52"/>
      <c r="C212" s="12" t="s">
        <v>176</v>
      </c>
      <c r="D212" s="52"/>
      <c r="E212" s="92"/>
    </row>
    <row r="213" spans="2:5" ht="21" hidden="1">
      <c r="B213" s="52"/>
      <c r="C213" s="12" t="s">
        <v>177</v>
      </c>
      <c r="D213" s="52"/>
      <c r="E213" s="92"/>
    </row>
    <row r="214" spans="2:5" ht="21" hidden="1">
      <c r="B214" s="52"/>
      <c r="C214" s="12" t="s">
        <v>178</v>
      </c>
      <c r="D214" s="52"/>
      <c r="E214" s="92"/>
    </row>
    <row r="215" spans="2:5" ht="21" hidden="1">
      <c r="B215" s="52"/>
      <c r="C215" s="12" t="s">
        <v>179</v>
      </c>
      <c r="D215" s="52"/>
      <c r="E215" s="92"/>
    </row>
    <row r="216" spans="2:5" ht="21" hidden="1">
      <c r="B216" s="52"/>
      <c r="C216" s="12" t="s">
        <v>180</v>
      </c>
      <c r="D216" s="52"/>
      <c r="E216" s="92"/>
    </row>
    <row r="217" spans="2:5" ht="21" hidden="1">
      <c r="B217" s="52"/>
      <c r="C217" s="12" t="s">
        <v>181</v>
      </c>
      <c r="D217" s="52"/>
      <c r="E217" s="92"/>
    </row>
    <row r="218" spans="2:5" ht="21" hidden="1">
      <c r="B218" s="52"/>
      <c r="C218" s="12" t="s">
        <v>182</v>
      </c>
      <c r="D218" s="52"/>
      <c r="E218" s="92"/>
    </row>
    <row r="219" spans="2:5" ht="21" hidden="1">
      <c r="B219" s="52"/>
      <c r="C219" s="12" t="s">
        <v>183</v>
      </c>
      <c r="D219" s="52"/>
      <c r="E219" s="92"/>
    </row>
    <row r="220" spans="2:5" ht="21" hidden="1">
      <c r="B220" s="52"/>
      <c r="C220" s="12" t="s">
        <v>184</v>
      </c>
      <c r="D220" s="52"/>
      <c r="E220" s="92"/>
    </row>
    <row r="221" spans="2:5" ht="21" hidden="1">
      <c r="B221" s="52"/>
      <c r="C221" s="12" t="s">
        <v>185</v>
      </c>
      <c r="D221" s="52"/>
      <c r="E221" s="92"/>
    </row>
    <row r="222" spans="2:5" ht="21" hidden="1">
      <c r="B222" s="52"/>
      <c r="C222" s="12" t="s">
        <v>186</v>
      </c>
      <c r="D222" s="52"/>
      <c r="E222" s="92"/>
    </row>
    <row r="223" spans="2:5" ht="21" hidden="1">
      <c r="B223" s="52"/>
      <c r="C223" s="12" t="s">
        <v>187</v>
      </c>
      <c r="D223" s="52"/>
      <c r="E223" s="92"/>
    </row>
    <row r="224" spans="2:5" ht="21" hidden="1">
      <c r="B224" s="52"/>
      <c r="C224" s="12" t="s">
        <v>188</v>
      </c>
      <c r="D224" s="52"/>
      <c r="E224" s="92"/>
    </row>
    <row r="225" spans="2:5" ht="21" hidden="1">
      <c r="B225" s="52"/>
      <c r="C225" s="12" t="s">
        <v>189</v>
      </c>
      <c r="D225" s="52"/>
      <c r="E225" s="92"/>
    </row>
    <row r="226" spans="2:5" ht="21" hidden="1">
      <c r="B226" s="52"/>
      <c r="C226" s="12" t="s">
        <v>190</v>
      </c>
      <c r="D226" s="52"/>
      <c r="E226" s="92"/>
    </row>
    <row r="227" spans="2:5" ht="21" hidden="1">
      <c r="B227" s="52"/>
      <c r="C227" s="12" t="s">
        <v>191</v>
      </c>
      <c r="D227" s="52"/>
      <c r="E227" s="92"/>
    </row>
    <row r="228" spans="2:5" ht="21" hidden="1">
      <c r="B228" s="52"/>
      <c r="C228" s="12" t="s">
        <v>192</v>
      </c>
      <c r="D228" s="52"/>
      <c r="E228" s="92"/>
    </row>
    <row r="229" spans="2:5" ht="21" hidden="1">
      <c r="B229" s="52"/>
      <c r="C229" s="12" t="s">
        <v>193</v>
      </c>
      <c r="D229" s="52"/>
      <c r="E229" s="92"/>
    </row>
    <row r="230" spans="2:5" ht="21" hidden="1">
      <c r="B230" s="52"/>
      <c r="C230" s="12" t="s">
        <v>194</v>
      </c>
      <c r="D230" s="52"/>
      <c r="E230" s="92"/>
    </row>
    <row r="231" spans="2:5" ht="21" hidden="1">
      <c r="B231" s="52"/>
      <c r="C231" s="12" t="s">
        <v>195</v>
      </c>
      <c r="D231" s="52"/>
      <c r="E231" s="92"/>
    </row>
    <row r="232" spans="2:5" ht="21" hidden="1">
      <c r="B232" s="52"/>
      <c r="C232" s="12" t="s">
        <v>196</v>
      </c>
      <c r="D232" s="52"/>
      <c r="E232" s="92"/>
    </row>
    <row r="233" spans="2:5" ht="21" hidden="1">
      <c r="B233" s="52"/>
      <c r="C233" s="12" t="s">
        <v>197</v>
      </c>
      <c r="D233" s="52"/>
      <c r="E233" s="92"/>
    </row>
    <row r="234" spans="2:5" ht="21" hidden="1">
      <c r="B234" s="52"/>
      <c r="C234" s="12" t="s">
        <v>198</v>
      </c>
      <c r="D234" s="52"/>
      <c r="E234" s="92"/>
    </row>
    <row r="235" spans="2:5" ht="21" hidden="1">
      <c r="B235" s="52"/>
      <c r="C235" s="12" t="s">
        <v>199</v>
      </c>
      <c r="D235" s="52"/>
      <c r="E235" s="92"/>
    </row>
    <row r="236" spans="2:5" ht="21" hidden="1">
      <c r="B236" s="52"/>
      <c r="C236" s="12" t="s">
        <v>200</v>
      </c>
      <c r="D236" s="52"/>
      <c r="E236" s="92"/>
    </row>
    <row r="237" spans="2:5" ht="21" hidden="1">
      <c r="B237" s="52"/>
      <c r="C237" s="12" t="s">
        <v>201</v>
      </c>
      <c r="D237" s="52"/>
      <c r="E237" s="92"/>
    </row>
    <row r="238" spans="2:5" ht="21" hidden="1">
      <c r="B238" s="52"/>
      <c r="C238" s="12" t="s">
        <v>202</v>
      </c>
      <c r="D238" s="52"/>
      <c r="E238" s="92"/>
    </row>
    <row r="239" spans="2:5" ht="21" hidden="1">
      <c r="B239" s="52"/>
      <c r="C239" s="12" t="s">
        <v>203</v>
      </c>
      <c r="D239" s="52"/>
      <c r="E239" s="92"/>
    </row>
    <row r="240" spans="2:5" ht="21" hidden="1">
      <c r="B240" s="52"/>
      <c r="C240" s="12" t="s">
        <v>204</v>
      </c>
      <c r="D240" s="52"/>
      <c r="E240" s="92"/>
    </row>
    <row r="241" spans="2:5" ht="21" hidden="1">
      <c r="B241" s="52"/>
      <c r="C241" s="12" t="s">
        <v>205</v>
      </c>
      <c r="D241" s="52"/>
      <c r="E241" s="92"/>
    </row>
    <row r="242" spans="2:5" ht="21" hidden="1">
      <c r="B242" s="52"/>
      <c r="C242" s="12" t="s">
        <v>206</v>
      </c>
      <c r="D242" s="52"/>
      <c r="E242" s="92"/>
    </row>
    <row r="243" spans="2:5" ht="21" hidden="1">
      <c r="B243" s="52"/>
      <c r="C243" s="12" t="s">
        <v>207</v>
      </c>
      <c r="D243" s="52"/>
      <c r="E243" s="92"/>
    </row>
    <row r="244" spans="2:5" ht="21" hidden="1">
      <c r="B244" s="52"/>
      <c r="C244" s="12" t="s">
        <v>208</v>
      </c>
      <c r="D244" s="52"/>
      <c r="E244" s="92"/>
    </row>
    <row r="245" spans="2:5" ht="21" hidden="1">
      <c r="B245" s="52"/>
      <c r="C245" s="12" t="s">
        <v>209</v>
      </c>
      <c r="D245" s="52"/>
      <c r="E245" s="92"/>
    </row>
    <row r="246" spans="2:5" ht="21" hidden="1">
      <c r="B246" s="52"/>
      <c r="C246" s="12" t="s">
        <v>210</v>
      </c>
      <c r="D246" s="52"/>
      <c r="E246" s="92"/>
    </row>
    <row r="247" spans="2:5" ht="21" hidden="1">
      <c r="B247" s="52"/>
      <c r="C247" s="12" t="s">
        <v>211</v>
      </c>
      <c r="D247" s="52"/>
      <c r="E247" s="92"/>
    </row>
    <row r="248" spans="2:5" ht="21" hidden="1">
      <c r="B248" s="52"/>
      <c r="C248" s="12" t="s">
        <v>212</v>
      </c>
      <c r="D248" s="52"/>
      <c r="E248" s="92"/>
    </row>
    <row r="249" spans="2:5" ht="21" hidden="1">
      <c r="B249" s="52"/>
      <c r="C249" s="12" t="s">
        <v>213</v>
      </c>
      <c r="D249" s="52"/>
      <c r="E249" s="92"/>
    </row>
    <row r="250" spans="2:5" ht="21" hidden="1">
      <c r="B250" s="52"/>
      <c r="C250" s="12" t="s">
        <v>214</v>
      </c>
      <c r="D250" s="52"/>
      <c r="E250" s="92"/>
    </row>
    <row r="251" spans="2:5" ht="21" hidden="1">
      <c r="B251" s="52"/>
      <c r="C251" s="12" t="s">
        <v>215</v>
      </c>
      <c r="D251" s="52"/>
      <c r="E251" s="92"/>
    </row>
    <row r="252" spans="2:5" ht="21" hidden="1">
      <c r="B252" s="52"/>
      <c r="C252" s="12" t="s">
        <v>216</v>
      </c>
      <c r="D252" s="52"/>
      <c r="E252" s="92"/>
    </row>
    <row r="253" spans="2:5" ht="21" hidden="1">
      <c r="B253" s="52"/>
      <c r="C253" s="12" t="s">
        <v>217</v>
      </c>
      <c r="D253" s="52"/>
      <c r="E253" s="92"/>
    </row>
    <row r="254" spans="2:5" ht="21" hidden="1">
      <c r="B254" s="52"/>
      <c r="C254" s="12" t="s">
        <v>218</v>
      </c>
      <c r="D254" s="52"/>
      <c r="E254" s="92"/>
    </row>
    <row r="255" spans="2:5" ht="21" hidden="1">
      <c r="B255" s="52"/>
      <c r="C255" s="12" t="s">
        <v>219</v>
      </c>
      <c r="D255" s="52"/>
      <c r="E255" s="92"/>
    </row>
    <row r="256" spans="2:5" ht="21" hidden="1">
      <c r="B256" s="52"/>
      <c r="C256" s="12" t="s">
        <v>220</v>
      </c>
      <c r="D256" s="52"/>
      <c r="E256" s="92"/>
    </row>
    <row r="257" spans="2:5" ht="21" hidden="1">
      <c r="B257" s="52"/>
      <c r="C257" s="12" t="s">
        <v>221</v>
      </c>
      <c r="D257" s="52"/>
      <c r="E257" s="92"/>
    </row>
    <row r="258" spans="2:5" ht="21" hidden="1">
      <c r="B258" s="52"/>
      <c r="C258" s="12" t="s">
        <v>222</v>
      </c>
      <c r="D258" s="52"/>
      <c r="E258" s="92"/>
    </row>
    <row r="259" spans="2:5" ht="21" hidden="1">
      <c r="B259" s="52"/>
      <c r="C259" s="12" t="s">
        <v>223</v>
      </c>
      <c r="D259" s="52"/>
      <c r="E259" s="92"/>
    </row>
    <row r="260" spans="2:5" ht="21" hidden="1">
      <c r="B260" s="52"/>
      <c r="C260" s="12" t="s">
        <v>224</v>
      </c>
      <c r="D260" s="52"/>
      <c r="E260" s="92"/>
    </row>
    <row r="261" spans="2:5" ht="21" hidden="1">
      <c r="B261" s="52"/>
      <c r="C261" s="12" t="s">
        <v>225</v>
      </c>
      <c r="D261" s="52"/>
      <c r="E261" s="92"/>
    </row>
    <row r="262" spans="2:5" ht="21" hidden="1">
      <c r="B262" s="52"/>
      <c r="C262" s="12" t="s">
        <v>226</v>
      </c>
      <c r="D262" s="52"/>
      <c r="E262" s="92"/>
    </row>
    <row r="263" spans="2:5" ht="21" hidden="1">
      <c r="B263" s="52"/>
      <c r="C263" s="12" t="s">
        <v>227</v>
      </c>
      <c r="D263" s="52"/>
      <c r="E263" s="92"/>
    </row>
    <row r="264" spans="2:5" ht="21" hidden="1">
      <c r="B264" s="52"/>
      <c r="C264" s="12" t="s">
        <v>228</v>
      </c>
      <c r="D264" s="52"/>
      <c r="E264" s="92"/>
    </row>
    <row r="265" spans="2:5" ht="21" hidden="1">
      <c r="B265" s="52"/>
      <c r="C265" s="12" t="s">
        <v>229</v>
      </c>
      <c r="D265" s="52"/>
      <c r="E265" s="92"/>
    </row>
    <row r="266" spans="2:5" ht="21" hidden="1">
      <c r="B266" s="52"/>
      <c r="C266" s="12" t="s">
        <v>230</v>
      </c>
      <c r="D266" s="52"/>
      <c r="E266" s="92"/>
    </row>
    <row r="267" spans="2:5" ht="21" hidden="1">
      <c r="B267" s="52"/>
      <c r="C267" s="12" t="s">
        <v>231</v>
      </c>
      <c r="D267" s="52"/>
      <c r="E267" s="92"/>
    </row>
    <row r="268" spans="2:5" ht="21" hidden="1">
      <c r="B268" s="52"/>
      <c r="C268" s="12" t="s">
        <v>232</v>
      </c>
      <c r="D268" s="52"/>
      <c r="E268" s="92"/>
    </row>
    <row r="269" spans="2:5" ht="21" hidden="1">
      <c r="B269" s="52"/>
      <c r="C269" s="12" t="s">
        <v>233</v>
      </c>
      <c r="D269" s="52"/>
      <c r="E269" s="92"/>
    </row>
    <row r="270" spans="2:5" ht="21" hidden="1">
      <c r="B270" s="52"/>
      <c r="C270" s="12" t="s">
        <v>234</v>
      </c>
      <c r="D270" s="52"/>
      <c r="E270" s="92"/>
    </row>
    <row r="271" spans="2:5" ht="21" hidden="1">
      <c r="B271" s="52"/>
      <c r="C271" s="12" t="s">
        <v>235</v>
      </c>
      <c r="D271" s="52"/>
      <c r="E271" s="92"/>
    </row>
    <row r="272" spans="2:5" ht="21" hidden="1">
      <c r="B272" s="52"/>
      <c r="C272" s="12" t="s">
        <v>236</v>
      </c>
      <c r="D272" s="52"/>
      <c r="E272" s="92"/>
    </row>
    <row r="273" spans="2:5" ht="21" hidden="1">
      <c r="B273" s="52"/>
      <c r="C273" s="12" t="s">
        <v>237</v>
      </c>
      <c r="D273" s="52"/>
      <c r="E273" s="92"/>
    </row>
    <row r="274" spans="2:5" ht="21" hidden="1">
      <c r="B274" s="52"/>
      <c r="C274" s="12" t="s">
        <v>238</v>
      </c>
      <c r="D274" s="52"/>
      <c r="E274" s="92"/>
    </row>
    <row r="275" spans="2:5" ht="21" hidden="1">
      <c r="B275" s="52"/>
      <c r="C275" s="12" t="s">
        <v>239</v>
      </c>
      <c r="D275" s="52"/>
      <c r="E275" s="92"/>
    </row>
    <row r="276" spans="2:5" ht="21" hidden="1">
      <c r="B276" s="52"/>
      <c r="C276" s="12" t="s">
        <v>240</v>
      </c>
      <c r="D276" s="52"/>
      <c r="E276" s="92"/>
    </row>
    <row r="277" spans="2:5" ht="21" hidden="1">
      <c r="B277" s="52"/>
      <c r="C277" s="12" t="s">
        <v>241</v>
      </c>
      <c r="D277" s="52"/>
      <c r="E277" s="92"/>
    </row>
    <row r="278" spans="2:5" ht="21" hidden="1">
      <c r="B278" s="52"/>
      <c r="C278" s="12" t="s">
        <v>242</v>
      </c>
      <c r="D278" s="52"/>
      <c r="E278" s="92"/>
    </row>
    <row r="279" spans="2:5" ht="21" hidden="1">
      <c r="B279" s="52"/>
      <c r="C279" s="12" t="s">
        <v>243</v>
      </c>
      <c r="D279" s="52"/>
      <c r="E279" s="92"/>
    </row>
    <row r="280" spans="2:5" ht="21" hidden="1">
      <c r="B280" s="52"/>
      <c r="C280" s="12" t="s">
        <v>244</v>
      </c>
      <c r="D280" s="52"/>
      <c r="E280" s="92"/>
    </row>
    <row r="281" spans="2:5" ht="21" hidden="1">
      <c r="B281" s="52"/>
      <c r="C281" s="12" t="s">
        <v>245</v>
      </c>
      <c r="D281" s="52"/>
      <c r="E281" s="92"/>
    </row>
    <row r="282" spans="2:5" ht="21" hidden="1">
      <c r="B282" s="52"/>
      <c r="C282" s="12" t="s">
        <v>246</v>
      </c>
      <c r="D282" s="52"/>
      <c r="E282" s="92"/>
    </row>
    <row r="283" spans="2:5" ht="21" hidden="1">
      <c r="B283" s="52"/>
      <c r="C283" s="12" t="s">
        <v>247</v>
      </c>
      <c r="D283" s="52"/>
      <c r="E283" s="92"/>
    </row>
    <row r="284" spans="2:5" ht="21" hidden="1">
      <c r="B284" s="52"/>
      <c r="C284" s="12" t="s">
        <v>248</v>
      </c>
      <c r="D284" s="52"/>
      <c r="E284" s="92"/>
    </row>
    <row r="285" spans="2:5" ht="21" hidden="1">
      <c r="B285" s="52"/>
      <c r="C285" s="12" t="s">
        <v>249</v>
      </c>
      <c r="D285" s="52"/>
      <c r="E285" s="92"/>
    </row>
    <row r="286" spans="2:5" ht="21" hidden="1">
      <c r="B286" s="52"/>
      <c r="C286" s="12" t="s">
        <v>250</v>
      </c>
      <c r="D286" s="52"/>
      <c r="E286" s="92"/>
    </row>
    <row r="287" spans="2:5" ht="21" hidden="1">
      <c r="B287" s="52"/>
      <c r="C287" s="12" t="s">
        <v>251</v>
      </c>
      <c r="D287" s="52"/>
      <c r="E287" s="92"/>
    </row>
    <row r="288" spans="2:5" ht="21" hidden="1">
      <c r="B288" s="52"/>
      <c r="C288" s="12" t="s">
        <v>252</v>
      </c>
      <c r="D288" s="52"/>
      <c r="E288" s="92"/>
    </row>
    <row r="289" spans="2:5" ht="21" hidden="1">
      <c r="B289" s="52"/>
      <c r="C289" s="12" t="s">
        <v>253</v>
      </c>
      <c r="D289" s="52"/>
      <c r="E289" s="92"/>
    </row>
    <row r="290" spans="2:5" ht="21" hidden="1">
      <c r="B290" s="52"/>
      <c r="C290" s="12" t="s">
        <v>254</v>
      </c>
      <c r="D290" s="52"/>
      <c r="E290" s="92"/>
    </row>
    <row r="291" spans="2:5" ht="21" hidden="1">
      <c r="B291" s="52"/>
      <c r="C291" s="12" t="s">
        <v>255</v>
      </c>
      <c r="D291" s="52"/>
      <c r="E291" s="92"/>
    </row>
    <row r="292" spans="2:5" ht="21" hidden="1">
      <c r="B292" s="52"/>
      <c r="C292" s="12" t="s">
        <v>256</v>
      </c>
      <c r="D292" s="52"/>
      <c r="E292" s="92"/>
    </row>
    <row r="293" spans="2:5" ht="21" hidden="1">
      <c r="B293" s="52"/>
      <c r="C293" s="12" t="s">
        <v>257</v>
      </c>
      <c r="D293" s="52"/>
      <c r="E293" s="92"/>
    </row>
    <row r="294" spans="2:5" ht="21" hidden="1">
      <c r="B294" s="52"/>
      <c r="C294" s="12" t="s">
        <v>258</v>
      </c>
      <c r="D294" s="52"/>
      <c r="E294" s="92"/>
    </row>
    <row r="295" spans="2:5" ht="21" hidden="1">
      <c r="B295" s="52"/>
      <c r="C295" s="12" t="s">
        <v>259</v>
      </c>
      <c r="D295" s="52"/>
      <c r="E295" s="92"/>
    </row>
    <row r="296" spans="2:5" ht="21" hidden="1">
      <c r="B296" s="52"/>
      <c r="C296" s="12" t="s">
        <v>260</v>
      </c>
      <c r="D296" s="52"/>
      <c r="E296" s="92"/>
    </row>
    <row r="297" spans="2:5" ht="21" hidden="1">
      <c r="B297" s="52"/>
      <c r="C297" s="12" t="s">
        <v>261</v>
      </c>
      <c r="D297" s="52"/>
      <c r="E297" s="92"/>
    </row>
    <row r="298" spans="2:5" ht="21" hidden="1">
      <c r="B298" s="52"/>
      <c r="C298" s="12" t="s">
        <v>262</v>
      </c>
      <c r="D298" s="52"/>
      <c r="E298" s="92"/>
    </row>
    <row r="299" spans="2:5" ht="21" hidden="1">
      <c r="B299" s="52"/>
      <c r="C299" s="12" t="s">
        <v>263</v>
      </c>
      <c r="D299" s="52"/>
      <c r="E299" s="92"/>
    </row>
    <row r="300" spans="2:5" ht="21" hidden="1">
      <c r="B300" s="52"/>
      <c r="C300" s="12" t="s">
        <v>264</v>
      </c>
      <c r="D300" s="52"/>
      <c r="E300" s="92"/>
    </row>
    <row r="301" spans="2:5" ht="21" hidden="1">
      <c r="B301" s="52"/>
      <c r="C301" s="12" t="s">
        <v>265</v>
      </c>
      <c r="D301" s="52"/>
      <c r="E301" s="92"/>
    </row>
    <row r="302" spans="2:5" ht="21" hidden="1">
      <c r="B302" s="52"/>
      <c r="C302" s="12" t="s">
        <v>266</v>
      </c>
      <c r="D302" s="52"/>
      <c r="E302" s="92"/>
    </row>
    <row r="303" spans="2:5" ht="21" hidden="1">
      <c r="B303" s="52"/>
      <c r="C303" s="12" t="s">
        <v>267</v>
      </c>
      <c r="D303" s="52"/>
      <c r="E303" s="92"/>
    </row>
    <row r="304" spans="2:5" ht="21" hidden="1">
      <c r="B304" s="52"/>
      <c r="C304" s="12" t="s">
        <v>268</v>
      </c>
      <c r="D304" s="52"/>
      <c r="E304" s="92"/>
    </row>
    <row r="305" spans="2:5" ht="21" hidden="1">
      <c r="B305" s="52"/>
      <c r="C305" s="12" t="s">
        <v>269</v>
      </c>
      <c r="D305" s="52"/>
      <c r="E305" s="92"/>
    </row>
    <row r="306" spans="2:5" ht="21" hidden="1">
      <c r="B306" s="52"/>
      <c r="C306" s="12" t="s">
        <v>270</v>
      </c>
      <c r="D306" s="52"/>
      <c r="E306" s="92"/>
    </row>
    <row r="307" spans="2:5" ht="21" hidden="1">
      <c r="B307" s="52"/>
      <c r="C307" s="12" t="s">
        <v>271</v>
      </c>
      <c r="D307" s="52"/>
      <c r="E307" s="92"/>
    </row>
    <row r="308" spans="2:5" ht="21" hidden="1">
      <c r="B308" s="52"/>
      <c r="C308" s="12" t="s">
        <v>272</v>
      </c>
      <c r="D308" s="52"/>
      <c r="E308" s="92"/>
    </row>
    <row r="309" spans="2:5" ht="21" hidden="1">
      <c r="B309" s="52"/>
      <c r="C309" s="12" t="s">
        <v>273</v>
      </c>
      <c r="D309" s="52"/>
      <c r="E309" s="92"/>
    </row>
    <row r="310" spans="2:5" ht="21" hidden="1">
      <c r="B310" s="52"/>
      <c r="C310" s="12" t="s">
        <v>274</v>
      </c>
      <c r="D310" s="52"/>
      <c r="E310" s="92"/>
    </row>
    <row r="311" spans="2:5" ht="21" hidden="1">
      <c r="B311" s="52"/>
      <c r="C311" s="12" t="s">
        <v>275</v>
      </c>
      <c r="D311" s="52"/>
      <c r="E311" s="92"/>
    </row>
    <row r="312" spans="2:5" ht="21" hidden="1">
      <c r="B312" s="52"/>
      <c r="C312" s="12" t="s">
        <v>276</v>
      </c>
      <c r="D312" s="52"/>
      <c r="E312" s="92"/>
    </row>
    <row r="313" spans="2:5" ht="21" hidden="1">
      <c r="B313" s="52"/>
      <c r="C313" s="12" t="s">
        <v>277</v>
      </c>
      <c r="D313" s="52"/>
      <c r="E313" s="92"/>
    </row>
    <row r="314" spans="2:5" ht="21" hidden="1">
      <c r="B314" s="52"/>
      <c r="C314" s="12" t="s">
        <v>278</v>
      </c>
      <c r="D314" s="52"/>
      <c r="E314" s="92"/>
    </row>
    <row r="315" spans="2:5" ht="21" hidden="1">
      <c r="B315" s="52"/>
      <c r="C315" s="12" t="s">
        <v>279</v>
      </c>
      <c r="D315" s="52"/>
      <c r="E315" s="92"/>
    </row>
    <row r="316" spans="2:5" ht="21" hidden="1">
      <c r="B316" s="52"/>
      <c r="C316" s="12" t="s">
        <v>280</v>
      </c>
      <c r="D316" s="52"/>
      <c r="E316" s="92"/>
    </row>
    <row r="317" spans="2:5" ht="21" hidden="1">
      <c r="B317" s="52"/>
      <c r="C317" s="12" t="s">
        <v>281</v>
      </c>
      <c r="D317" s="52"/>
      <c r="E317" s="92"/>
    </row>
    <row r="318" spans="2:5" ht="21" hidden="1">
      <c r="B318" s="52"/>
      <c r="C318" s="12" t="s">
        <v>282</v>
      </c>
      <c r="D318" s="52"/>
      <c r="E318" s="92"/>
    </row>
    <row r="319" spans="2:5" ht="21" hidden="1">
      <c r="B319" s="52"/>
      <c r="C319" s="12" t="s">
        <v>283</v>
      </c>
      <c r="D319" s="52"/>
      <c r="E319" s="92"/>
    </row>
    <row r="320" spans="2:5" ht="21" hidden="1">
      <c r="B320" s="52"/>
      <c r="C320" s="12" t="s">
        <v>284</v>
      </c>
      <c r="D320" s="52"/>
      <c r="E320" s="92"/>
    </row>
    <row r="321" spans="2:5" ht="21" hidden="1">
      <c r="B321" s="52"/>
      <c r="C321" s="12" t="s">
        <v>285</v>
      </c>
      <c r="D321" s="52"/>
      <c r="E321" s="92"/>
    </row>
    <row r="322" spans="2:5" ht="21" hidden="1">
      <c r="B322" s="52"/>
      <c r="C322" s="12" t="s">
        <v>286</v>
      </c>
      <c r="D322" s="52"/>
      <c r="E322" s="92"/>
    </row>
    <row r="323" spans="2:5" ht="21" hidden="1">
      <c r="B323" s="52"/>
      <c r="C323" s="12" t="s">
        <v>287</v>
      </c>
      <c r="D323" s="52"/>
      <c r="E323" s="92"/>
    </row>
    <row r="324" spans="2:5" ht="21" hidden="1">
      <c r="B324" s="52"/>
      <c r="C324" s="12" t="s">
        <v>288</v>
      </c>
      <c r="D324" s="52"/>
      <c r="E324" s="92"/>
    </row>
    <row r="325" spans="2:5" ht="21" hidden="1">
      <c r="B325" s="52"/>
      <c r="C325" s="12" t="s">
        <v>289</v>
      </c>
      <c r="D325" s="52"/>
      <c r="E325" s="92"/>
    </row>
    <row r="326" spans="2:5" ht="21" hidden="1">
      <c r="B326" s="52"/>
      <c r="C326" s="12" t="s">
        <v>290</v>
      </c>
      <c r="D326" s="52"/>
      <c r="E326" s="92"/>
    </row>
    <row r="327" spans="2:5" ht="21" hidden="1">
      <c r="B327" s="52"/>
      <c r="C327" s="12" t="s">
        <v>291</v>
      </c>
      <c r="D327" s="52"/>
      <c r="E327" s="92"/>
    </row>
    <row r="328" spans="2:5" ht="21" hidden="1">
      <c r="B328" s="52"/>
      <c r="C328" s="12" t="s">
        <v>292</v>
      </c>
      <c r="D328" s="52"/>
      <c r="E328" s="92"/>
    </row>
    <row r="329" spans="2:5" ht="21" hidden="1">
      <c r="B329" s="52"/>
      <c r="C329" s="12" t="s">
        <v>293</v>
      </c>
      <c r="D329" s="52"/>
      <c r="E329" s="92"/>
    </row>
    <row r="330" spans="2:5" ht="21" hidden="1">
      <c r="B330" s="52"/>
      <c r="C330" s="12" t="s">
        <v>294</v>
      </c>
      <c r="D330" s="52"/>
      <c r="E330" s="92"/>
    </row>
    <row r="331" spans="2:5" ht="21" hidden="1">
      <c r="B331" s="52"/>
      <c r="C331" s="12" t="s">
        <v>295</v>
      </c>
      <c r="D331" s="52"/>
      <c r="E331" s="92"/>
    </row>
    <row r="332" spans="2:5" ht="21" hidden="1">
      <c r="B332" s="52"/>
      <c r="C332" s="12" t="s">
        <v>296</v>
      </c>
      <c r="D332" s="52"/>
      <c r="E332" s="92"/>
    </row>
    <row r="333" spans="2:5" ht="21" hidden="1">
      <c r="B333" s="52"/>
      <c r="C333" s="12" t="s">
        <v>297</v>
      </c>
      <c r="D333" s="52"/>
      <c r="E333" s="92"/>
    </row>
    <row r="334" spans="2:5" ht="21" hidden="1">
      <c r="B334" s="52"/>
      <c r="C334" s="12" t="s">
        <v>298</v>
      </c>
      <c r="D334" s="52"/>
      <c r="E334" s="92"/>
    </row>
    <row r="335" spans="2:5" ht="21" hidden="1">
      <c r="B335" s="52"/>
      <c r="C335" s="12" t="s">
        <v>299</v>
      </c>
      <c r="D335" s="52"/>
      <c r="E335" s="92"/>
    </row>
    <row r="336" spans="2:5" ht="21" hidden="1">
      <c r="B336" s="52"/>
      <c r="C336" s="12" t="s">
        <v>300</v>
      </c>
      <c r="D336" s="52"/>
      <c r="E336" s="92"/>
    </row>
    <row r="337" spans="2:5" ht="21" hidden="1">
      <c r="B337" s="52"/>
      <c r="C337" s="12" t="s">
        <v>301</v>
      </c>
      <c r="D337" s="52"/>
      <c r="E337" s="92"/>
    </row>
    <row r="338" spans="2:5" ht="21" hidden="1">
      <c r="B338" s="52"/>
      <c r="C338" s="12" t="s">
        <v>302</v>
      </c>
      <c r="D338" s="52"/>
      <c r="E338" s="92"/>
    </row>
    <row r="339" spans="2:5" ht="21" hidden="1">
      <c r="B339" s="52"/>
      <c r="C339" s="12" t="s">
        <v>303</v>
      </c>
      <c r="D339" s="52"/>
      <c r="E339" s="92"/>
    </row>
    <row r="340" spans="2:5" ht="21" hidden="1">
      <c r="B340" s="52"/>
      <c r="C340" s="12" t="s">
        <v>304</v>
      </c>
      <c r="D340" s="52"/>
      <c r="E340" s="92"/>
    </row>
    <row r="341" spans="2:5" ht="21" hidden="1">
      <c r="B341" s="52"/>
      <c r="C341" s="12" t="s">
        <v>305</v>
      </c>
      <c r="D341" s="52"/>
      <c r="E341" s="92"/>
    </row>
    <row r="342" spans="2:5" ht="21" hidden="1">
      <c r="B342" s="52"/>
      <c r="C342" s="12" t="s">
        <v>306</v>
      </c>
      <c r="D342" s="52"/>
      <c r="E342" s="92"/>
    </row>
    <row r="343" spans="2:5" ht="21" hidden="1">
      <c r="B343" s="52"/>
      <c r="C343" s="12" t="s">
        <v>307</v>
      </c>
      <c r="D343" s="52"/>
      <c r="E343" s="92"/>
    </row>
    <row r="344" spans="2:5" ht="21" hidden="1">
      <c r="B344" s="52"/>
      <c r="C344" s="12" t="s">
        <v>308</v>
      </c>
      <c r="D344" s="52"/>
      <c r="E344" s="92"/>
    </row>
    <row r="345" spans="2:5" ht="21" hidden="1">
      <c r="B345" s="52"/>
      <c r="C345" s="12" t="s">
        <v>309</v>
      </c>
      <c r="D345" s="52"/>
      <c r="E345" s="92"/>
    </row>
    <row r="346" spans="2:5" ht="21" hidden="1">
      <c r="B346" s="52"/>
      <c r="C346" s="12" t="s">
        <v>310</v>
      </c>
      <c r="D346" s="52"/>
      <c r="E346" s="92"/>
    </row>
    <row r="347" spans="2:5" ht="21" hidden="1">
      <c r="B347" s="52"/>
      <c r="C347" s="12" t="s">
        <v>311</v>
      </c>
      <c r="D347" s="52"/>
      <c r="E347" s="92"/>
    </row>
    <row r="348" spans="2:5" ht="21" hidden="1">
      <c r="B348" s="52"/>
      <c r="C348" s="12" t="s">
        <v>312</v>
      </c>
      <c r="D348" s="52"/>
      <c r="E348" s="92"/>
    </row>
    <row r="349" spans="2:5" ht="21" hidden="1">
      <c r="B349" s="52"/>
      <c r="C349" s="12" t="s">
        <v>313</v>
      </c>
      <c r="D349" s="52"/>
      <c r="E349" s="92"/>
    </row>
    <row r="350" spans="2:5" ht="21" hidden="1">
      <c r="B350" s="52"/>
      <c r="C350" s="12" t="s">
        <v>314</v>
      </c>
      <c r="D350" s="52"/>
      <c r="E350" s="92"/>
    </row>
    <row r="351" spans="2:5" ht="21" hidden="1">
      <c r="B351" s="52"/>
      <c r="C351" s="12" t="s">
        <v>315</v>
      </c>
      <c r="D351" s="52"/>
      <c r="E351" s="92"/>
    </row>
    <row r="352" spans="2:5" ht="21" hidden="1">
      <c r="B352" s="52"/>
      <c r="C352" s="12" t="s">
        <v>316</v>
      </c>
      <c r="D352" s="52"/>
      <c r="E352" s="92"/>
    </row>
    <row r="353" spans="2:5" ht="21" hidden="1">
      <c r="B353" s="52"/>
      <c r="C353" s="12" t="s">
        <v>317</v>
      </c>
      <c r="D353" s="52"/>
      <c r="E353" s="92"/>
    </row>
    <row r="354" spans="2:5" ht="21" hidden="1">
      <c r="B354" s="52"/>
      <c r="C354" s="12" t="s">
        <v>318</v>
      </c>
      <c r="D354" s="52"/>
      <c r="E354" s="92"/>
    </row>
    <row r="355" spans="2:5" ht="21" hidden="1">
      <c r="B355" s="52"/>
      <c r="C355" s="12" t="s">
        <v>319</v>
      </c>
      <c r="D355" s="52"/>
      <c r="E355" s="92"/>
    </row>
    <row r="356" spans="2:5" ht="21" hidden="1">
      <c r="B356" s="52"/>
      <c r="C356" s="12" t="s">
        <v>320</v>
      </c>
      <c r="D356" s="52"/>
      <c r="E356" s="92"/>
    </row>
    <row r="357" spans="2:5" ht="21" hidden="1">
      <c r="B357" s="52"/>
      <c r="C357" s="12" t="s">
        <v>321</v>
      </c>
      <c r="D357" s="52"/>
      <c r="E357" s="92"/>
    </row>
    <row r="358" spans="2:5" ht="21" hidden="1">
      <c r="B358" s="52"/>
      <c r="C358" s="12" t="s">
        <v>322</v>
      </c>
      <c r="D358" s="52"/>
      <c r="E358" s="92"/>
    </row>
    <row r="359" spans="2:5" ht="21" hidden="1">
      <c r="B359" s="52"/>
      <c r="C359" s="12" t="s">
        <v>323</v>
      </c>
      <c r="D359" s="52"/>
      <c r="E359" s="92"/>
    </row>
    <row r="360" spans="2:5" ht="21" hidden="1">
      <c r="B360" s="52"/>
      <c r="C360" s="12" t="s">
        <v>324</v>
      </c>
      <c r="D360" s="52"/>
      <c r="E360" s="92"/>
    </row>
    <row r="361" spans="2:5" ht="21" hidden="1">
      <c r="B361" s="52"/>
      <c r="C361" s="12" t="s">
        <v>325</v>
      </c>
      <c r="D361" s="52"/>
      <c r="E361" s="92"/>
    </row>
    <row r="362" spans="2:5" ht="21" hidden="1">
      <c r="B362" s="52"/>
      <c r="C362" s="12" t="s">
        <v>326</v>
      </c>
      <c r="D362" s="52"/>
      <c r="E362" s="92"/>
    </row>
    <row r="363" spans="2:5" ht="21" hidden="1">
      <c r="B363" s="52"/>
      <c r="C363" s="12" t="s">
        <v>327</v>
      </c>
      <c r="D363" s="52"/>
      <c r="E363" s="92"/>
    </row>
    <row r="364" spans="2:5" ht="21" hidden="1">
      <c r="B364" s="52"/>
      <c r="C364" s="12" t="s">
        <v>328</v>
      </c>
      <c r="D364" s="52"/>
      <c r="E364" s="92"/>
    </row>
    <row r="365" spans="2:5" ht="21" hidden="1">
      <c r="B365" s="52"/>
      <c r="C365" s="12" t="s">
        <v>329</v>
      </c>
      <c r="D365" s="52"/>
      <c r="E365" s="92"/>
    </row>
    <row r="366" spans="2:5" ht="21" hidden="1">
      <c r="B366" s="52"/>
      <c r="C366" s="12" t="s">
        <v>330</v>
      </c>
      <c r="D366" s="52"/>
      <c r="E366" s="92"/>
    </row>
    <row r="367" spans="2:5" ht="21" hidden="1">
      <c r="B367" s="52"/>
      <c r="C367" s="12" t="s">
        <v>331</v>
      </c>
      <c r="D367" s="52"/>
      <c r="E367" s="92"/>
    </row>
    <row r="368" spans="2:5" ht="21" hidden="1">
      <c r="B368" s="52"/>
      <c r="C368" s="12" t="s">
        <v>332</v>
      </c>
      <c r="D368" s="52"/>
      <c r="E368" s="92"/>
    </row>
    <row r="369" spans="2:5" ht="21" hidden="1">
      <c r="B369" s="52"/>
      <c r="C369" s="12" t="s">
        <v>333</v>
      </c>
      <c r="D369" s="52"/>
      <c r="E369" s="92"/>
    </row>
    <row r="370" spans="2:5" ht="21" hidden="1">
      <c r="B370" s="52"/>
      <c r="C370" s="12" t="s">
        <v>334</v>
      </c>
      <c r="D370" s="52"/>
      <c r="E370" s="92"/>
    </row>
    <row r="371" spans="2:5" ht="21" hidden="1">
      <c r="B371" s="52"/>
      <c r="C371" s="70"/>
      <c r="D371" s="52"/>
      <c r="E371" s="92"/>
    </row>
    <row r="372" spans="2:5" ht="21" hidden="1">
      <c r="B372" s="52"/>
      <c r="C372" s="15" t="s">
        <v>414</v>
      </c>
      <c r="D372" s="52"/>
      <c r="E372" s="92"/>
    </row>
    <row r="373" spans="2:5" ht="21" hidden="1">
      <c r="B373" s="52"/>
      <c r="C373" s="3" t="s">
        <v>350</v>
      </c>
      <c r="D373" s="52"/>
      <c r="E373" s="92"/>
    </row>
    <row r="374" spans="2:5" ht="21" hidden="1">
      <c r="B374" s="52"/>
      <c r="C374" s="3" t="s">
        <v>344</v>
      </c>
      <c r="D374" s="52"/>
      <c r="E374" s="92"/>
    </row>
    <row r="375" spans="2:5" ht="21" hidden="1">
      <c r="B375" s="52"/>
      <c r="C375" s="3" t="s">
        <v>370</v>
      </c>
      <c r="D375" s="52"/>
      <c r="E375" s="92"/>
    </row>
    <row r="376" spans="2:5" ht="21" hidden="1">
      <c r="B376" s="52"/>
      <c r="C376" s="3" t="s">
        <v>366</v>
      </c>
      <c r="D376" s="52"/>
      <c r="E376" s="92"/>
    </row>
    <row r="377" spans="2:5" ht="21" hidden="1">
      <c r="B377" s="52"/>
      <c r="C377" s="3" t="s">
        <v>363</v>
      </c>
      <c r="D377" s="52"/>
      <c r="E377" s="92"/>
    </row>
    <row r="378" spans="2:5" ht="21" hidden="1">
      <c r="B378" s="52"/>
      <c r="C378" s="3" t="s">
        <v>358</v>
      </c>
      <c r="D378" s="52"/>
      <c r="E378" s="92"/>
    </row>
    <row r="379" spans="3:5" ht="21" hidden="1">
      <c r="C379" s="3" t="s">
        <v>355</v>
      </c>
      <c r="E379" s="92"/>
    </row>
    <row r="380" spans="3:5" ht="21" hidden="1">
      <c r="C380" s="3" t="s">
        <v>351</v>
      </c>
      <c r="E380" s="92"/>
    </row>
    <row r="381" spans="3:5" ht="21" hidden="1">
      <c r="C381" s="3" t="s">
        <v>356</v>
      </c>
      <c r="E381" s="92"/>
    </row>
    <row r="382" spans="3:5" ht="21" hidden="1">
      <c r="C382" s="3" t="s">
        <v>346</v>
      </c>
      <c r="E382" s="92"/>
    </row>
    <row r="383" spans="3:5" ht="21" hidden="1">
      <c r="C383" s="3" t="s">
        <v>352</v>
      </c>
      <c r="E383" s="92"/>
    </row>
    <row r="384" spans="3:5" ht="21" hidden="1">
      <c r="C384" s="3" t="s">
        <v>353</v>
      </c>
      <c r="E384" s="92"/>
    </row>
    <row r="385" spans="3:5" ht="21" hidden="1">
      <c r="C385" s="3" t="s">
        <v>365</v>
      </c>
      <c r="E385" s="92"/>
    </row>
    <row r="386" spans="3:5" ht="21" hidden="1">
      <c r="C386" s="3" t="s">
        <v>349</v>
      </c>
      <c r="E386" s="92"/>
    </row>
    <row r="387" spans="3:5" ht="21" hidden="1">
      <c r="C387" s="3" t="s">
        <v>368</v>
      </c>
      <c r="E387" s="92"/>
    </row>
    <row r="388" spans="3:5" ht="21" hidden="1">
      <c r="C388" s="3" t="s">
        <v>369</v>
      </c>
      <c r="E388" s="92"/>
    </row>
    <row r="389" spans="3:5" ht="21" hidden="1">
      <c r="C389" s="3" t="s">
        <v>359</v>
      </c>
      <c r="E389" s="92"/>
    </row>
    <row r="390" spans="3:5" ht="21" hidden="1">
      <c r="C390" s="3" t="s">
        <v>357</v>
      </c>
      <c r="E390" s="92"/>
    </row>
    <row r="391" spans="3:5" ht="21" hidden="1">
      <c r="C391" s="3" t="s">
        <v>362</v>
      </c>
      <c r="E391" s="92"/>
    </row>
    <row r="392" spans="3:5" ht="21" hidden="1">
      <c r="C392" s="3" t="s">
        <v>345</v>
      </c>
      <c r="E392" s="92"/>
    </row>
    <row r="393" spans="3:5" ht="21" hidden="1">
      <c r="C393" s="3" t="s">
        <v>364</v>
      </c>
      <c r="E393" s="92"/>
    </row>
    <row r="394" spans="3:5" ht="21" hidden="1">
      <c r="C394" s="3" t="s">
        <v>361</v>
      </c>
      <c r="E394" s="92"/>
    </row>
    <row r="395" spans="3:5" ht="21" hidden="1">
      <c r="C395" s="3" t="s">
        <v>367</v>
      </c>
      <c r="E395" s="92"/>
    </row>
    <row r="396" spans="3:5" ht="21" hidden="1">
      <c r="C396" s="3" t="s">
        <v>360</v>
      </c>
      <c r="E396" s="92"/>
    </row>
    <row r="397" spans="3:5" ht="21" hidden="1">
      <c r="C397" s="3" t="s">
        <v>347</v>
      </c>
      <c r="E397" s="92"/>
    </row>
    <row r="398" spans="3:5" ht="21" hidden="1">
      <c r="C398" s="3" t="s">
        <v>348</v>
      </c>
      <c r="E398" s="92"/>
    </row>
    <row r="399" spans="3:5" ht="21" hidden="1">
      <c r="C399" s="3" t="s">
        <v>354</v>
      </c>
      <c r="E399" s="92"/>
    </row>
    <row r="400" ht="12.75" hidden="1">
      <c r="C400"/>
    </row>
  </sheetData>
  <sheetProtection sheet="1" selectLockedCells="1"/>
  <mergeCells count="20">
    <mergeCell ref="C20:E20"/>
    <mergeCell ref="B30:O30"/>
    <mergeCell ref="P29:P32"/>
    <mergeCell ref="C12:D12"/>
    <mergeCell ref="C13:D13"/>
    <mergeCell ref="C14:D14"/>
    <mergeCell ref="C18:D18"/>
    <mergeCell ref="B31:O31"/>
    <mergeCell ref="B32:O32"/>
    <mergeCell ref="C15:D15"/>
    <mergeCell ref="C17:D17"/>
    <mergeCell ref="C16:D16"/>
    <mergeCell ref="B33:O33"/>
    <mergeCell ref="B2:E2"/>
    <mergeCell ref="D7:G7"/>
    <mergeCell ref="D8:G8"/>
    <mergeCell ref="D6:G6"/>
    <mergeCell ref="B4:C4"/>
    <mergeCell ref="D4:G4"/>
    <mergeCell ref="D5:G5"/>
  </mergeCells>
  <dataValidations count="1">
    <dataValidation type="list" allowBlank="1" showErrorMessage="1" prompt="1. Please select your Local Authority.&#10;2. Please enter your estimates in the green boxes." sqref="B4:C4">
      <formula1>$C$44:$C$399</formula1>
    </dataValidation>
  </dataValidations>
  <hyperlinks>
    <hyperlink ref="B6" location="'New Homes Bonus'!I14" tooltip="Click here to return to homepage" display="Return to homepage"/>
  </hyperlinks>
  <printOptions/>
  <pageMargins left="0.7480314960629921" right="0.7480314960629921" top="0.984251968503937" bottom="0.984251968503937" header="0.5118110236220472" footer="0.5118110236220472"/>
  <pageSetup fitToHeight="1" fitToWidth="1" horizontalDpi="600" verticalDpi="600" orientation="landscape" paperSize="9" scale="42"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sheetPr>
    <pageSetUpPr fitToPage="1"/>
  </sheetPr>
  <dimension ref="B2:Q516"/>
  <sheetViews>
    <sheetView showRowColHeaders="0" zoomScale="85" zoomScaleNormal="85" zoomScalePageLayoutView="0" workbookViewId="0" topLeftCell="A1">
      <selection activeCell="B6" sqref="B6"/>
    </sheetView>
  </sheetViews>
  <sheetFormatPr defaultColWidth="9.140625" defaultRowHeight="12.75"/>
  <cols>
    <col min="1" max="1" width="4.00390625" style="28" customWidth="1"/>
    <col min="2" max="2" width="25.7109375" style="28" customWidth="1"/>
    <col min="3" max="3" width="29.8515625" style="28" customWidth="1"/>
    <col min="4" max="12" width="13.00390625" style="28" customWidth="1"/>
    <col min="13" max="13" width="8.421875" style="28" customWidth="1"/>
    <col min="14" max="14" width="22.28125" style="28" customWidth="1"/>
    <col min="15" max="15" width="16.57421875" style="28" customWidth="1"/>
    <col min="16" max="16" width="21.57421875" style="28" customWidth="1"/>
    <col min="17" max="17" width="15.57421875" style="28" customWidth="1"/>
    <col min="18" max="18" width="37.140625" style="28" customWidth="1"/>
    <col min="19" max="19" width="24.00390625" style="28" customWidth="1"/>
    <col min="20" max="21" width="9.28125" style="28" bestFit="1" customWidth="1"/>
    <col min="22" max="16384" width="9.140625" style="28" customWidth="1"/>
  </cols>
  <sheetData>
    <row r="1" ht="12.75"/>
    <row r="2" spans="2:6" ht="33" customHeight="1">
      <c r="B2" s="251" t="s">
        <v>417</v>
      </c>
      <c r="C2" s="251"/>
      <c r="D2" s="251"/>
      <c r="E2" s="251"/>
      <c r="F2" s="105"/>
    </row>
    <row r="3" spans="2:6" ht="15.75" customHeight="1">
      <c r="B3" s="29"/>
      <c r="C3" s="30"/>
      <c r="D3" s="31"/>
      <c r="E3" s="31"/>
      <c r="F3" s="31"/>
    </row>
    <row r="4" spans="2:14" ht="37.5" customHeight="1">
      <c r="B4" s="253" t="s">
        <v>415</v>
      </c>
      <c r="C4" s="253"/>
      <c r="D4" s="252" t="s">
        <v>488</v>
      </c>
      <c r="E4" s="252"/>
      <c r="F4" s="252"/>
      <c r="G4" s="252"/>
      <c r="H4" s="35" t="str">
        <f>VLOOKUP($B$4,Data!$C$3:$H$359,2,0)</f>
        <v>-</v>
      </c>
      <c r="M4" s="273"/>
      <c r="N4" s="273"/>
    </row>
    <row r="5" spans="2:14" ht="19.5" customHeight="1">
      <c r="B5" s="34"/>
      <c r="C5" s="34"/>
      <c r="D5" s="252" t="s">
        <v>489</v>
      </c>
      <c r="E5" s="252"/>
      <c r="F5" s="252"/>
      <c r="G5" s="252"/>
      <c r="H5" s="35" t="str">
        <f>VLOOKUP($B$4,Data!$C$3:$BF$359,4,0)</f>
        <v>-</v>
      </c>
      <c r="I5" s="113"/>
      <c r="M5" s="36"/>
      <c r="N5" s="36"/>
    </row>
    <row r="6" spans="2:14" ht="21.75" customHeight="1">
      <c r="B6" s="231" t="s">
        <v>339</v>
      </c>
      <c r="C6" s="127"/>
      <c r="D6" s="270" t="s">
        <v>490</v>
      </c>
      <c r="E6" s="270"/>
      <c r="F6" s="270"/>
      <c r="G6" s="270"/>
      <c r="H6" s="171" t="str">
        <f>VLOOKUP($B$4,Data!$C$3:$H$359,6,0)</f>
        <v>-</v>
      </c>
      <c r="I6" s="128"/>
      <c r="J6" s="128"/>
      <c r="M6" s="36"/>
      <c r="N6" s="36"/>
    </row>
    <row r="7" spans="4:16" ht="18.75" customHeight="1">
      <c r="D7" s="252" t="s">
        <v>491</v>
      </c>
      <c r="E7" s="252"/>
      <c r="F7" s="252"/>
      <c r="G7" s="252"/>
      <c r="H7" s="35" t="str">
        <f>VLOOKUP($B$4,Data!$C$3:$H$359,3,0)</f>
        <v>-</v>
      </c>
      <c r="I7" s="41"/>
      <c r="J7" s="41"/>
      <c r="K7" s="41"/>
      <c r="O7" s="42"/>
      <c r="P7" s="42"/>
    </row>
    <row r="8" spans="4:17" ht="19.5" customHeight="1">
      <c r="D8" s="252" t="s">
        <v>493</v>
      </c>
      <c r="E8" s="252"/>
      <c r="F8" s="252"/>
      <c r="G8" s="252"/>
      <c r="H8" s="170" t="str">
        <f>VLOOKUP($B$4,Data!$C$3:$H$359,5,0)</f>
        <v>-</v>
      </c>
      <c r="O8" s="36"/>
      <c r="P8" s="36"/>
      <c r="Q8" s="36"/>
    </row>
    <row r="9" spans="10:17" ht="25.5" customHeight="1">
      <c r="J9" s="43"/>
      <c r="K9" s="43"/>
      <c r="N9" s="36"/>
      <c r="O9" s="44"/>
      <c r="P9" s="45"/>
      <c r="Q9" s="46"/>
    </row>
    <row r="10" spans="3:17" ht="34.5" customHeight="1">
      <c r="C10" s="151" t="s">
        <v>1</v>
      </c>
      <c r="D10" s="151" t="s">
        <v>2</v>
      </c>
      <c r="E10" s="151" t="s">
        <v>3</v>
      </c>
      <c r="F10" s="151" t="s">
        <v>4</v>
      </c>
      <c r="G10" s="151" t="s">
        <v>5</v>
      </c>
      <c r="H10" s="151" t="s">
        <v>6</v>
      </c>
      <c r="I10" s="151" t="s">
        <v>7</v>
      </c>
      <c r="J10" s="151" t="s">
        <v>8</v>
      </c>
      <c r="K10" s="151" t="s">
        <v>9</v>
      </c>
      <c r="L10" s="151" t="s">
        <v>335</v>
      </c>
      <c r="N10" s="47"/>
      <c r="O10" s="48" t="s">
        <v>499</v>
      </c>
      <c r="P10" s="49"/>
      <c r="Q10" s="50"/>
    </row>
    <row r="11" spans="3:17" ht="36.75" customHeight="1">
      <c r="C11" s="152" t="s">
        <v>501</v>
      </c>
      <c r="D11" s="162">
        <f>VLOOKUP($B$4,Data!$C$4:$AA$359,18,0)</f>
        <v>0</v>
      </c>
      <c r="E11" s="162">
        <f>VLOOKUP($B$4,Data!$C$4:$AA$359,19,0)</f>
        <v>0</v>
      </c>
      <c r="F11" s="162">
        <f>VLOOKUP($B$4,Data!$C$4:$AA$359,20,0)</f>
        <v>0</v>
      </c>
      <c r="G11" s="162">
        <f>VLOOKUP($B$4,Data!$C$4:$AA$359,21,0)</f>
        <v>0</v>
      </c>
      <c r="H11" s="162">
        <f>VLOOKUP($B$4,Data!$C$4:$AA$359,22,0)</f>
        <v>0</v>
      </c>
      <c r="I11" s="162">
        <f>VLOOKUP($B$4,Data!$C$4:$AA$359,23,0)</f>
        <v>0</v>
      </c>
      <c r="J11" s="162">
        <f>VLOOKUP($B$4,Data!$C$4:$AA$359,24,0)</f>
        <v>0</v>
      </c>
      <c r="K11" s="162">
        <f>VLOOKUP($B$4,Data!$C$4:$AA$359,25,0)</f>
        <v>0</v>
      </c>
      <c r="L11" s="163" t="str">
        <f>H4</f>
        <v>-</v>
      </c>
      <c r="N11" s="51" t="s">
        <v>413</v>
      </c>
      <c r="O11" s="52"/>
      <c r="P11" s="51" t="s">
        <v>412</v>
      </c>
      <c r="Q11" s="36"/>
    </row>
    <row r="12" spans="3:17" ht="53.25" customHeight="1">
      <c r="C12" s="152" t="s">
        <v>502</v>
      </c>
      <c r="D12" s="175">
        <f>Data!CO10</f>
        <v>978.6533333333333</v>
      </c>
      <c r="E12" s="175">
        <f>Data!CP10</f>
        <v>1141.7622222222224</v>
      </c>
      <c r="F12" s="175">
        <f>Data!CQ10</f>
        <v>1304.871111111111</v>
      </c>
      <c r="G12" s="175">
        <f>Data!CR10</f>
        <v>1467.98</v>
      </c>
      <c r="H12" s="175">
        <f>Data!CS10</f>
        <v>1794.197777777778</v>
      </c>
      <c r="I12" s="175">
        <f>Data!CT10</f>
        <v>2120.4155555555553</v>
      </c>
      <c r="J12" s="175">
        <f>Data!CU10</f>
        <v>2446.6333333333337</v>
      </c>
      <c r="K12" s="175">
        <f>Data!CV10</f>
        <v>2935.96</v>
      </c>
      <c r="L12" s="164"/>
      <c r="N12" s="54">
        <f>(VLOOKUP($B$4,Data!$C$4:$CL$359,79,0))</f>
        <v>0</v>
      </c>
      <c r="P12" s="54">
        <f>(VLOOKUP($B$4,Data!$C$4:$CL$359,80,0))</f>
        <v>0</v>
      </c>
      <c r="Q12" s="36"/>
    </row>
    <row r="13" spans="2:17" ht="33" customHeight="1" thickBot="1">
      <c r="B13" s="55"/>
      <c r="C13" s="56"/>
      <c r="D13" s="53"/>
      <c r="E13" s="53"/>
      <c r="F13" s="53"/>
      <c r="G13" s="53"/>
      <c r="H13" s="53"/>
      <c r="I13" s="53"/>
      <c r="J13" s="53"/>
      <c r="K13" s="53"/>
      <c r="L13" s="32"/>
      <c r="N13" s="57"/>
      <c r="P13" s="57"/>
      <c r="Q13" s="57"/>
    </row>
    <row r="14" spans="2:17" ht="41.25" customHeight="1" thickBot="1">
      <c r="B14" s="266" t="s">
        <v>500</v>
      </c>
      <c r="C14" s="267"/>
      <c r="D14" s="58" t="str">
        <f>VLOOKUP($B$4,Data!$C$3:$CK$359,4,0)</f>
        <v>-</v>
      </c>
      <c r="E14" s="53"/>
      <c r="F14" s="53"/>
      <c r="G14" s="53"/>
      <c r="H14" s="53"/>
      <c r="I14" s="53"/>
      <c r="J14" s="53"/>
      <c r="K14" s="53"/>
      <c r="L14" s="32"/>
      <c r="N14" s="47"/>
      <c r="O14" s="48" t="s">
        <v>468</v>
      </c>
      <c r="P14" s="49"/>
      <c r="Q14" s="57"/>
    </row>
    <row r="15" spans="2:17" ht="41.25" customHeight="1" thickBot="1">
      <c r="B15" s="268" t="s">
        <v>462</v>
      </c>
      <c r="C15" s="269"/>
      <c r="D15" s="60">
        <f>VLOOKUP($B$4,Data!$C$4:$CK$359,27,0)</f>
        <v>0</v>
      </c>
      <c r="E15" s="60">
        <f>VLOOKUP($B$4,Data!$C$4:$CK$359,28,0)</f>
        <v>0</v>
      </c>
      <c r="F15" s="60">
        <f>VLOOKUP($B$4,Data!$C$4:$CK$359,29,0)</f>
        <v>0</v>
      </c>
      <c r="G15" s="60">
        <f>VLOOKUP($B$4,Data!$C$4:$CK$359,30,0)</f>
        <v>0</v>
      </c>
      <c r="H15" s="60">
        <f>VLOOKUP($B$4,Data!$C$4:$CK$359,31,0)</f>
        <v>0</v>
      </c>
      <c r="I15" s="60">
        <f>VLOOKUP($B$4,Data!$C$4:$CK$359,32,0)</f>
        <v>0</v>
      </c>
      <c r="J15" s="60">
        <f>VLOOKUP($B$4,Data!$C$4:$CK$359,33,0)</f>
        <v>0</v>
      </c>
      <c r="K15" s="60">
        <f>VLOOKUP($B$4,Data!$C$4:$CK$359,34,0)</f>
        <v>0</v>
      </c>
      <c r="L15" s="35">
        <f>SUM(D15:K15)</f>
        <v>0</v>
      </c>
      <c r="N15" s="51" t="s">
        <v>413</v>
      </c>
      <c r="O15" s="52"/>
      <c r="P15" s="51" t="s">
        <v>412</v>
      </c>
      <c r="Q15" s="57"/>
    </row>
    <row r="16" spans="2:17" ht="40.5" customHeight="1" thickBot="1">
      <c r="B16" s="264" t="s">
        <v>463</v>
      </c>
      <c r="C16" s="265"/>
      <c r="D16" s="23">
        <f>VLOOKUP($B$4,Data!$C$4:$CK$359,46,0)</f>
        <v>0</v>
      </c>
      <c r="E16" s="23">
        <f>VLOOKUP($B$4,Data!$C$4:$CK$359,47,0)</f>
        <v>0</v>
      </c>
      <c r="F16" s="23">
        <f>VLOOKUP($B$4,Data!$C$4:$CK$359,48,0)</f>
        <v>0</v>
      </c>
      <c r="G16" s="23">
        <f>VLOOKUP($B$4,Data!$C$4:$CK$359,49,0)</f>
        <v>0</v>
      </c>
      <c r="H16" s="23">
        <f>VLOOKUP($B$4,Data!$C$4:$CK$359,50,0)</f>
        <v>0</v>
      </c>
      <c r="I16" s="23">
        <f>VLOOKUP($B$4,Data!$C$4:$CK$359,51,0)</f>
        <v>0</v>
      </c>
      <c r="J16" s="23">
        <f>VLOOKUP($B$4,Data!$C$4:$CK$359,52,0)</f>
        <v>0</v>
      </c>
      <c r="K16" s="23">
        <f>VLOOKUP($B$4,Data!$C$4:$CK$359,53,0)</f>
        <v>0</v>
      </c>
      <c r="L16" s="176">
        <f>SUM(D16:K16)</f>
        <v>0</v>
      </c>
      <c r="N16" s="61">
        <f>(VLOOKUP($B$4,Data!$C$4:$CL$359,81,0))</f>
        <v>0</v>
      </c>
      <c r="P16" s="54">
        <f>(VLOOKUP($B$4,Data!$C$4:$CL$359,82,0))</f>
        <v>0</v>
      </c>
      <c r="Q16" s="36"/>
    </row>
    <row r="17" spans="12:17" ht="41.25" customHeight="1" thickBot="1">
      <c r="L17" s="177">
        <f>SUM(L15:L16)</f>
        <v>0</v>
      </c>
      <c r="N17" s="61"/>
      <c r="P17" s="54"/>
      <c r="Q17" s="36"/>
    </row>
    <row r="18" spans="2:17" ht="41.25" customHeight="1" thickBot="1">
      <c r="B18" s="271" t="s">
        <v>509</v>
      </c>
      <c r="C18" s="272"/>
      <c r="D18" s="60" t="str">
        <f>VLOOKUP($B$4,Data!$C$4:$CK$359,6,0)</f>
        <v>-</v>
      </c>
      <c r="E18" s="181"/>
      <c r="F18" s="33"/>
      <c r="G18" s="33"/>
      <c r="H18" s="33"/>
      <c r="I18" s="33"/>
      <c r="J18" s="33"/>
      <c r="K18" s="33"/>
      <c r="L18" s="32" t="str">
        <f>D18</f>
        <v>-</v>
      </c>
      <c r="N18" s="61"/>
      <c r="P18" s="54"/>
      <c r="Q18" s="36"/>
    </row>
    <row r="19" spans="2:17" ht="17.25" customHeight="1">
      <c r="B19" s="59"/>
      <c r="C19" s="59"/>
      <c r="D19" s="29"/>
      <c r="E19" s="29"/>
      <c r="F19" s="29"/>
      <c r="G19" s="29"/>
      <c r="H19" s="29"/>
      <c r="I19" s="29"/>
      <c r="J19" s="29"/>
      <c r="K19" s="29"/>
      <c r="L19" s="32"/>
      <c r="N19" s="261"/>
      <c r="O19" s="262"/>
      <c r="P19" s="262"/>
      <c r="Q19" s="36"/>
    </row>
    <row r="20" spans="2:17" ht="41.25" customHeight="1">
      <c r="B20" s="120"/>
      <c r="C20" s="120"/>
      <c r="D20" s="263"/>
      <c r="E20" s="263"/>
      <c r="F20" s="263"/>
      <c r="G20" s="263"/>
      <c r="H20" s="263"/>
      <c r="I20" s="263"/>
      <c r="J20" s="263"/>
      <c r="K20" s="263"/>
      <c r="L20" s="263"/>
      <c r="N20" s="262"/>
      <c r="O20" s="262"/>
      <c r="P20" s="262"/>
      <c r="Q20" s="36"/>
    </row>
    <row r="21" spans="2:10" ht="21" customHeight="1">
      <c r="B21" s="64"/>
      <c r="C21" s="64"/>
      <c r="D21" s="64"/>
      <c r="E21" s="64"/>
      <c r="F21" s="64"/>
      <c r="G21" s="64"/>
      <c r="H21" s="64"/>
      <c r="I21" s="64"/>
      <c r="J21" s="64"/>
    </row>
    <row r="22" ht="18.75">
      <c r="B22" s="65" t="s">
        <v>506</v>
      </c>
    </row>
    <row r="23" spans="2:17" ht="36" customHeight="1">
      <c r="B23" s="255" t="s">
        <v>507</v>
      </c>
      <c r="C23" s="256"/>
      <c r="D23" s="256"/>
      <c r="E23" s="256"/>
      <c r="F23" s="256"/>
      <c r="G23" s="256"/>
      <c r="H23" s="256"/>
      <c r="I23" s="256"/>
      <c r="J23" s="256"/>
      <c r="K23" s="256"/>
      <c r="L23" s="256"/>
      <c r="M23" s="256"/>
      <c r="N23" s="256"/>
      <c r="O23" s="256"/>
      <c r="Q23" s="66"/>
    </row>
    <row r="24" spans="2:15" ht="15.75" customHeight="1">
      <c r="B24" s="249" t="s">
        <v>504</v>
      </c>
      <c r="C24" s="250"/>
      <c r="D24" s="250"/>
      <c r="E24" s="250"/>
      <c r="F24" s="250"/>
      <c r="G24" s="250"/>
      <c r="H24" s="250"/>
      <c r="I24" s="250"/>
      <c r="J24" s="250"/>
      <c r="K24" s="250"/>
      <c r="L24" s="250"/>
      <c r="M24" s="250"/>
      <c r="N24" s="250"/>
      <c r="O24" s="250"/>
    </row>
    <row r="25" spans="2:15" ht="51" customHeight="1">
      <c r="B25" s="255" t="s">
        <v>505</v>
      </c>
      <c r="C25" s="260"/>
      <c r="D25" s="260"/>
      <c r="E25" s="260"/>
      <c r="F25" s="260"/>
      <c r="G25" s="260"/>
      <c r="H25" s="260"/>
      <c r="I25" s="260"/>
      <c r="J25" s="260"/>
      <c r="K25" s="260"/>
      <c r="L25" s="260"/>
      <c r="M25" s="260"/>
      <c r="N25" s="260"/>
      <c r="O25" s="260"/>
    </row>
    <row r="26" spans="2:15" ht="18.75" customHeight="1">
      <c r="B26" s="249" t="s">
        <v>474</v>
      </c>
      <c r="C26" s="250"/>
      <c r="D26" s="250"/>
      <c r="E26" s="250"/>
      <c r="F26" s="250"/>
      <c r="G26" s="250"/>
      <c r="H26" s="250"/>
      <c r="I26" s="250"/>
      <c r="J26" s="250"/>
      <c r="K26" s="250"/>
      <c r="L26" s="250"/>
      <c r="M26" s="250"/>
      <c r="N26" s="250"/>
      <c r="O26" s="250"/>
    </row>
    <row r="27" spans="2:15" ht="34.5" customHeight="1">
      <c r="B27" s="255" t="s">
        <v>510</v>
      </c>
      <c r="C27" s="255"/>
      <c r="D27" s="255"/>
      <c r="E27" s="255"/>
      <c r="F27" s="255"/>
      <c r="G27" s="255"/>
      <c r="H27" s="255"/>
      <c r="I27" s="255"/>
      <c r="J27" s="255"/>
      <c r="K27" s="255"/>
      <c r="L27" s="255"/>
      <c r="M27" s="255"/>
      <c r="N27" s="255"/>
      <c r="O27" s="255"/>
    </row>
    <row r="28" spans="2:15" ht="34.5" customHeight="1">
      <c r="B28" s="255" t="s">
        <v>465</v>
      </c>
      <c r="C28" s="256"/>
      <c r="D28" s="256"/>
      <c r="E28" s="256"/>
      <c r="F28" s="256"/>
      <c r="G28" s="256"/>
      <c r="H28" s="256"/>
      <c r="I28" s="256"/>
      <c r="J28" s="256"/>
      <c r="K28" s="256"/>
      <c r="L28" s="256"/>
      <c r="M28" s="256"/>
      <c r="N28" s="256"/>
      <c r="O28" s="256"/>
    </row>
    <row r="30" ht="12.75" hidden="1"/>
    <row r="31" spans="3:6" ht="12.75" hidden="1">
      <c r="C31" s="68" t="s">
        <v>0</v>
      </c>
      <c r="D31" s="36"/>
      <c r="E31" s="36"/>
      <c r="F31" s="36"/>
    </row>
    <row r="32" spans="3:6" ht="12.75" hidden="1">
      <c r="C32" s="28" t="s">
        <v>415</v>
      </c>
      <c r="D32" s="36"/>
      <c r="E32" s="36"/>
      <c r="F32" s="36"/>
    </row>
    <row r="33" spans="3:6" ht="12.75" hidden="1">
      <c r="C33" s="7" t="s">
        <v>11</v>
      </c>
      <c r="D33" s="36"/>
      <c r="E33" s="69"/>
      <c r="F33" s="69"/>
    </row>
    <row r="34" spans="3:6" ht="12.75" hidden="1">
      <c r="C34" s="7" t="s">
        <v>12</v>
      </c>
      <c r="D34" s="36"/>
      <c r="E34" s="69"/>
      <c r="F34" s="36"/>
    </row>
    <row r="35" spans="3:6" ht="12.75" hidden="1">
      <c r="C35" s="7" t="s">
        <v>13</v>
      </c>
      <c r="D35" s="36"/>
      <c r="E35" s="69"/>
      <c r="F35" s="36"/>
    </row>
    <row r="36" spans="3:6" ht="12.75" hidden="1">
      <c r="C36" s="7" t="s">
        <v>14</v>
      </c>
      <c r="D36" s="36"/>
      <c r="E36" s="69"/>
      <c r="F36" s="36"/>
    </row>
    <row r="37" spans="3:6" ht="12.75" hidden="1">
      <c r="C37" s="7" t="s">
        <v>15</v>
      </c>
      <c r="D37" s="36"/>
      <c r="E37" s="69"/>
      <c r="F37" s="36"/>
    </row>
    <row r="38" spans="3:6" ht="12.75" hidden="1">
      <c r="C38" s="7" t="s">
        <v>16</v>
      </c>
      <c r="D38" s="36"/>
      <c r="E38" s="69"/>
      <c r="F38" s="36"/>
    </row>
    <row r="39" spans="3:6" ht="12.75" hidden="1">
      <c r="C39" s="7" t="s">
        <v>17</v>
      </c>
      <c r="D39" s="36"/>
      <c r="E39" s="69"/>
      <c r="F39" s="36"/>
    </row>
    <row r="40" spans="3:6" ht="12.75" hidden="1">
      <c r="C40" s="8" t="s">
        <v>18</v>
      </c>
      <c r="D40" s="36"/>
      <c r="E40" s="69"/>
      <c r="F40" s="36"/>
    </row>
    <row r="41" spans="3:6" ht="12.75" hidden="1">
      <c r="C41" s="7" t="s">
        <v>19</v>
      </c>
      <c r="D41" s="36"/>
      <c r="E41" s="69"/>
      <c r="F41" s="36"/>
    </row>
    <row r="42" spans="3:6" ht="12.75" hidden="1">
      <c r="C42" s="7" t="s">
        <v>20</v>
      </c>
      <c r="D42" s="36"/>
      <c r="E42" s="69"/>
      <c r="F42" s="36"/>
    </row>
    <row r="43" spans="3:4" ht="12.75" hidden="1">
      <c r="C43" s="7" t="s">
        <v>21</v>
      </c>
      <c r="D43" s="36"/>
    </row>
    <row r="44" spans="3:4" ht="12.75" hidden="1">
      <c r="C44" s="7" t="s">
        <v>22</v>
      </c>
      <c r="D44" s="36"/>
    </row>
    <row r="45" spans="3:4" ht="12.75" hidden="1">
      <c r="C45" s="7" t="s">
        <v>23</v>
      </c>
      <c r="D45" s="36"/>
    </row>
    <row r="46" spans="3:4" ht="12.75" hidden="1">
      <c r="C46" s="7" t="s">
        <v>24</v>
      </c>
      <c r="D46" s="36"/>
    </row>
    <row r="47" spans="3:4" ht="12.75" hidden="1">
      <c r="C47" s="7" t="s">
        <v>25</v>
      </c>
      <c r="D47" s="36"/>
    </row>
    <row r="48" spans="3:4" ht="12.75" hidden="1">
      <c r="C48" s="7" t="s">
        <v>26</v>
      </c>
      <c r="D48" s="36"/>
    </row>
    <row r="49" spans="3:4" ht="12.75" hidden="1">
      <c r="C49" s="7" t="s">
        <v>27</v>
      </c>
      <c r="D49" s="36"/>
    </row>
    <row r="50" spans="3:4" ht="12.75" hidden="1">
      <c r="C50" s="7" t="s">
        <v>28</v>
      </c>
      <c r="D50" s="36"/>
    </row>
    <row r="51" spans="3:4" ht="12.75" hidden="1">
      <c r="C51" s="7" t="s">
        <v>29</v>
      </c>
      <c r="D51" s="36"/>
    </row>
    <row r="52" spans="3:4" ht="12.75" hidden="1">
      <c r="C52" s="7" t="s">
        <v>30</v>
      </c>
      <c r="D52" s="36"/>
    </row>
    <row r="53" spans="3:4" ht="12.75" hidden="1">
      <c r="C53" s="7" t="s">
        <v>31</v>
      </c>
      <c r="D53" s="36"/>
    </row>
    <row r="54" spans="3:4" ht="12.75" hidden="1">
      <c r="C54" s="7" t="s">
        <v>32</v>
      </c>
      <c r="D54" s="36"/>
    </row>
    <row r="55" spans="3:4" ht="12.75" hidden="1">
      <c r="C55" s="7" t="s">
        <v>33</v>
      </c>
      <c r="D55" s="36"/>
    </row>
    <row r="56" spans="3:4" ht="12.75" hidden="1">
      <c r="C56" s="7" t="s">
        <v>34</v>
      </c>
      <c r="D56" s="36"/>
    </row>
    <row r="57" spans="3:4" ht="12.75" hidden="1">
      <c r="C57" s="7" t="s">
        <v>35</v>
      </c>
      <c r="D57" s="36"/>
    </row>
    <row r="58" spans="3:4" ht="12.75" hidden="1">
      <c r="C58" s="7" t="s">
        <v>36</v>
      </c>
      <c r="D58" s="36"/>
    </row>
    <row r="59" spans="3:4" ht="12.75" hidden="1">
      <c r="C59" s="7" t="s">
        <v>37</v>
      </c>
      <c r="D59" s="36"/>
    </row>
    <row r="60" spans="3:4" ht="12.75" hidden="1">
      <c r="C60" s="7" t="s">
        <v>38</v>
      </c>
      <c r="D60" s="36"/>
    </row>
    <row r="61" spans="3:4" ht="12.75" hidden="1">
      <c r="C61" s="7" t="s">
        <v>39</v>
      </c>
      <c r="D61" s="36"/>
    </row>
    <row r="62" spans="3:4" ht="12.75" hidden="1">
      <c r="C62" s="7" t="s">
        <v>40</v>
      </c>
      <c r="D62" s="36"/>
    </row>
    <row r="63" spans="3:4" ht="12.75" hidden="1">
      <c r="C63" s="7" t="s">
        <v>41</v>
      </c>
      <c r="D63" s="36"/>
    </row>
    <row r="64" spans="3:4" ht="12.75" hidden="1">
      <c r="C64" s="7" t="s">
        <v>42</v>
      </c>
      <c r="D64" s="36"/>
    </row>
    <row r="65" spans="3:4" ht="12.75" hidden="1">
      <c r="C65" s="7" t="s">
        <v>43</v>
      </c>
      <c r="D65" s="36"/>
    </row>
    <row r="66" spans="3:4" ht="12.75" hidden="1">
      <c r="C66" s="7" t="s">
        <v>44</v>
      </c>
      <c r="D66" s="36"/>
    </row>
    <row r="67" spans="3:4" ht="12.75" hidden="1">
      <c r="C67" s="7" t="s">
        <v>45</v>
      </c>
      <c r="D67" s="36"/>
    </row>
    <row r="68" spans="3:4" ht="12.75" hidden="1">
      <c r="C68" s="7" t="s">
        <v>46</v>
      </c>
      <c r="D68" s="36"/>
    </row>
    <row r="69" spans="3:4" ht="12.75" hidden="1">
      <c r="C69" s="7" t="s">
        <v>47</v>
      </c>
      <c r="D69" s="36"/>
    </row>
    <row r="70" spans="3:4" ht="12.75" hidden="1">
      <c r="C70" s="7" t="s">
        <v>48</v>
      </c>
      <c r="D70" s="36"/>
    </row>
    <row r="71" spans="3:4" ht="12.75" hidden="1">
      <c r="C71" s="7" t="s">
        <v>49</v>
      </c>
      <c r="D71" s="36"/>
    </row>
    <row r="72" spans="3:4" ht="12.75" hidden="1">
      <c r="C72" s="7" t="s">
        <v>50</v>
      </c>
      <c r="D72" s="36"/>
    </row>
    <row r="73" spans="3:4" ht="12.75" hidden="1">
      <c r="C73" s="7" t="s">
        <v>51</v>
      </c>
      <c r="D73" s="36"/>
    </row>
    <row r="74" spans="3:4" ht="12.75" hidden="1">
      <c r="C74" s="7" t="s">
        <v>52</v>
      </c>
      <c r="D74" s="36"/>
    </row>
    <row r="75" spans="3:4" ht="12.75" hidden="1">
      <c r="C75" s="7" t="s">
        <v>53</v>
      </c>
      <c r="D75" s="36"/>
    </row>
    <row r="76" spans="3:4" ht="12.75" hidden="1">
      <c r="C76" s="7" t="s">
        <v>54</v>
      </c>
      <c r="D76" s="36"/>
    </row>
    <row r="77" spans="3:4" ht="12.75" hidden="1">
      <c r="C77" s="7" t="s">
        <v>55</v>
      </c>
      <c r="D77" s="36"/>
    </row>
    <row r="78" spans="3:4" ht="12.75" hidden="1">
      <c r="C78" s="7" t="s">
        <v>56</v>
      </c>
      <c r="D78" s="36"/>
    </row>
    <row r="79" spans="3:4" ht="12.75" hidden="1">
      <c r="C79" s="7" t="s">
        <v>57</v>
      </c>
      <c r="D79" s="36"/>
    </row>
    <row r="80" spans="3:4" ht="12.75" hidden="1">
      <c r="C80" s="7" t="s">
        <v>58</v>
      </c>
      <c r="D80" s="36"/>
    </row>
    <row r="81" spans="3:4" ht="12.75" hidden="1">
      <c r="C81" s="7" t="s">
        <v>59</v>
      </c>
      <c r="D81" s="36"/>
    </row>
    <row r="82" spans="3:4" ht="12.75" hidden="1">
      <c r="C82" s="7" t="s">
        <v>60</v>
      </c>
      <c r="D82" s="36"/>
    </row>
    <row r="83" spans="3:4" ht="12.75" hidden="1">
      <c r="C83" s="7" t="s">
        <v>61</v>
      </c>
      <c r="D83" s="36"/>
    </row>
    <row r="84" spans="3:4" ht="12.75" hidden="1">
      <c r="C84" s="7" t="s">
        <v>62</v>
      </c>
      <c r="D84" s="36"/>
    </row>
    <row r="85" spans="3:4" ht="12.75" hidden="1">
      <c r="C85" s="7" t="s">
        <v>63</v>
      </c>
      <c r="D85" s="36"/>
    </row>
    <row r="86" spans="3:4" ht="12.75" hidden="1">
      <c r="C86" s="7" t="s">
        <v>64</v>
      </c>
      <c r="D86" s="36"/>
    </row>
    <row r="87" spans="3:4" ht="12.75" hidden="1">
      <c r="C87" s="7" t="s">
        <v>65</v>
      </c>
      <c r="D87" s="36"/>
    </row>
    <row r="88" spans="3:4" ht="12.75" hidden="1">
      <c r="C88" s="7" t="s">
        <v>66</v>
      </c>
      <c r="D88" s="36"/>
    </row>
    <row r="89" spans="3:4" ht="12.75" hidden="1">
      <c r="C89" s="7" t="s">
        <v>67</v>
      </c>
      <c r="D89" s="36"/>
    </row>
    <row r="90" spans="3:4" ht="12.75" hidden="1">
      <c r="C90" s="7" t="s">
        <v>68</v>
      </c>
      <c r="D90" s="36"/>
    </row>
    <row r="91" spans="3:4" ht="12.75" hidden="1">
      <c r="C91" s="7" t="s">
        <v>69</v>
      </c>
      <c r="D91" s="36"/>
    </row>
    <row r="92" spans="3:4" ht="12.75" hidden="1">
      <c r="C92" s="7" t="s">
        <v>70</v>
      </c>
      <c r="D92" s="36"/>
    </row>
    <row r="93" spans="3:4" ht="12.75" hidden="1">
      <c r="C93" s="7" t="s">
        <v>71</v>
      </c>
      <c r="D93" s="36"/>
    </row>
    <row r="94" spans="3:4" ht="12.75" hidden="1">
      <c r="C94" s="7" t="s">
        <v>72</v>
      </c>
      <c r="D94" s="36"/>
    </row>
    <row r="95" spans="3:4" ht="12.75" hidden="1">
      <c r="C95" s="7" t="s">
        <v>73</v>
      </c>
      <c r="D95" s="36"/>
    </row>
    <row r="96" spans="3:4" ht="12.75" hidden="1">
      <c r="C96" s="7" t="s">
        <v>74</v>
      </c>
      <c r="D96" s="36"/>
    </row>
    <row r="97" spans="3:4" ht="12.75" hidden="1">
      <c r="C97" s="7" t="s">
        <v>75</v>
      </c>
      <c r="D97" s="36"/>
    </row>
    <row r="98" spans="3:4" ht="12.75" hidden="1">
      <c r="C98" s="7" t="s">
        <v>76</v>
      </c>
      <c r="D98" s="36"/>
    </row>
    <row r="99" spans="3:4" ht="12.75" hidden="1">
      <c r="C99" s="7" t="s">
        <v>77</v>
      </c>
      <c r="D99" s="36"/>
    </row>
    <row r="100" spans="3:4" ht="12.75" hidden="1">
      <c r="C100" s="7" t="s">
        <v>78</v>
      </c>
      <c r="D100" s="36"/>
    </row>
    <row r="101" spans="3:4" ht="12.75" hidden="1">
      <c r="C101" s="7" t="s">
        <v>79</v>
      </c>
      <c r="D101" s="36"/>
    </row>
    <row r="102" spans="3:4" ht="12.75" hidden="1">
      <c r="C102" s="7" t="s">
        <v>80</v>
      </c>
      <c r="D102" s="36"/>
    </row>
    <row r="103" spans="3:4" ht="12.75" hidden="1">
      <c r="C103" s="7" t="s">
        <v>81</v>
      </c>
      <c r="D103" s="36"/>
    </row>
    <row r="104" spans="3:4" ht="12.75" hidden="1">
      <c r="C104" s="7" t="s">
        <v>82</v>
      </c>
      <c r="D104" s="36"/>
    </row>
    <row r="105" spans="3:4" ht="12.75" hidden="1">
      <c r="C105" s="7" t="s">
        <v>83</v>
      </c>
      <c r="D105" s="36"/>
    </row>
    <row r="106" spans="3:4" ht="12.75" hidden="1">
      <c r="C106" s="7" t="s">
        <v>84</v>
      </c>
      <c r="D106" s="36"/>
    </row>
    <row r="107" spans="3:4" ht="12.75" hidden="1">
      <c r="C107" s="7" t="s">
        <v>85</v>
      </c>
      <c r="D107" s="36"/>
    </row>
    <row r="108" spans="3:4" ht="12.75" hidden="1">
      <c r="C108" s="7" t="s">
        <v>86</v>
      </c>
      <c r="D108" s="36"/>
    </row>
    <row r="109" spans="3:4" ht="12.75" hidden="1">
      <c r="C109" s="7" t="s">
        <v>87</v>
      </c>
      <c r="D109" s="36"/>
    </row>
    <row r="110" spans="3:4" ht="12.75" hidden="1">
      <c r="C110" s="7" t="s">
        <v>88</v>
      </c>
      <c r="D110" s="36"/>
    </row>
    <row r="111" spans="3:4" ht="12.75" hidden="1">
      <c r="C111" s="7" t="s">
        <v>89</v>
      </c>
      <c r="D111" s="36"/>
    </row>
    <row r="112" spans="3:4" ht="12.75" hidden="1">
      <c r="C112" s="7" t="s">
        <v>90</v>
      </c>
      <c r="D112" s="36"/>
    </row>
    <row r="113" spans="3:4" ht="12.75" hidden="1">
      <c r="C113" s="7" t="s">
        <v>91</v>
      </c>
      <c r="D113" s="36"/>
    </row>
    <row r="114" spans="3:4" ht="12.75" hidden="1">
      <c r="C114" s="7" t="s">
        <v>92</v>
      </c>
      <c r="D114" s="36"/>
    </row>
    <row r="115" spans="3:4" ht="12.75" hidden="1">
      <c r="C115" s="7" t="s">
        <v>93</v>
      </c>
      <c r="D115" s="36"/>
    </row>
    <row r="116" spans="3:4" ht="12.75" hidden="1">
      <c r="C116" s="7" t="s">
        <v>94</v>
      </c>
      <c r="D116" s="36"/>
    </row>
    <row r="117" spans="3:4" ht="12.75" hidden="1">
      <c r="C117" s="7" t="s">
        <v>95</v>
      </c>
      <c r="D117" s="36"/>
    </row>
    <row r="118" spans="3:4" ht="12.75" hidden="1">
      <c r="C118" s="7" t="s">
        <v>96</v>
      </c>
      <c r="D118" s="36"/>
    </row>
    <row r="119" spans="3:4" ht="12.75" hidden="1">
      <c r="C119" s="7" t="s">
        <v>97</v>
      </c>
      <c r="D119" s="36"/>
    </row>
    <row r="120" spans="3:4" ht="12.75" hidden="1">
      <c r="C120" s="7" t="s">
        <v>98</v>
      </c>
      <c r="D120" s="36"/>
    </row>
    <row r="121" spans="3:4" ht="12.75" hidden="1">
      <c r="C121" s="7" t="s">
        <v>99</v>
      </c>
      <c r="D121" s="36"/>
    </row>
    <row r="122" spans="3:4" ht="12.75" hidden="1">
      <c r="C122" s="7" t="s">
        <v>100</v>
      </c>
      <c r="D122" s="36"/>
    </row>
    <row r="123" spans="3:4" ht="12.75" hidden="1">
      <c r="C123" s="7" t="s">
        <v>101</v>
      </c>
      <c r="D123" s="36"/>
    </row>
    <row r="124" spans="3:4" ht="12.75" hidden="1">
      <c r="C124" s="7" t="s">
        <v>102</v>
      </c>
      <c r="D124" s="36"/>
    </row>
    <row r="125" spans="3:4" ht="12.75" hidden="1">
      <c r="C125" s="7" t="s">
        <v>103</v>
      </c>
      <c r="D125" s="36"/>
    </row>
    <row r="126" spans="3:4" ht="12.75" hidden="1">
      <c r="C126" s="7" t="s">
        <v>104</v>
      </c>
      <c r="D126" s="36"/>
    </row>
    <row r="127" spans="3:4" ht="12.75" hidden="1">
      <c r="C127" s="7" t="s">
        <v>105</v>
      </c>
      <c r="D127" s="36"/>
    </row>
    <row r="128" spans="3:4" ht="12.75" hidden="1">
      <c r="C128" s="7" t="s">
        <v>106</v>
      </c>
      <c r="D128" s="36"/>
    </row>
    <row r="129" spans="3:4" ht="12.75" hidden="1">
      <c r="C129" s="7" t="s">
        <v>107</v>
      </c>
      <c r="D129" s="36"/>
    </row>
    <row r="130" spans="3:4" ht="12.75" hidden="1">
      <c r="C130" s="7" t="s">
        <v>108</v>
      </c>
      <c r="D130" s="36"/>
    </row>
    <row r="131" spans="3:4" ht="12.75" hidden="1">
      <c r="C131" s="7" t="s">
        <v>109</v>
      </c>
      <c r="D131" s="36"/>
    </row>
    <row r="132" spans="3:4" ht="12.75" hidden="1">
      <c r="C132" s="7" t="s">
        <v>110</v>
      </c>
      <c r="D132" s="36"/>
    </row>
    <row r="133" spans="3:4" ht="12.75" hidden="1">
      <c r="C133" s="7" t="s">
        <v>111</v>
      </c>
      <c r="D133" s="36"/>
    </row>
    <row r="134" spans="3:4" ht="12.75" hidden="1">
      <c r="C134" s="7" t="s">
        <v>112</v>
      </c>
      <c r="D134" s="36"/>
    </row>
    <row r="135" spans="3:4" ht="12.75" hidden="1">
      <c r="C135" s="7" t="s">
        <v>113</v>
      </c>
      <c r="D135" s="36"/>
    </row>
    <row r="136" spans="3:4" ht="12.75" hidden="1">
      <c r="C136" s="7" t="s">
        <v>114</v>
      </c>
      <c r="D136" s="36"/>
    </row>
    <row r="137" spans="3:4" ht="12.75" hidden="1">
      <c r="C137" s="7" t="s">
        <v>115</v>
      </c>
      <c r="D137" s="36"/>
    </row>
    <row r="138" spans="3:4" ht="12.75" hidden="1">
      <c r="C138" s="7" t="s">
        <v>116</v>
      </c>
      <c r="D138" s="36"/>
    </row>
    <row r="139" spans="3:4" ht="12.75" hidden="1">
      <c r="C139" s="7" t="s">
        <v>117</v>
      </c>
      <c r="D139" s="36"/>
    </row>
    <row r="140" spans="3:4" ht="12.75" hidden="1">
      <c r="C140" s="7" t="s">
        <v>118</v>
      </c>
      <c r="D140" s="36"/>
    </row>
    <row r="141" spans="3:4" ht="12.75" hidden="1">
      <c r="C141" s="7" t="s">
        <v>119</v>
      </c>
      <c r="D141" s="36"/>
    </row>
    <row r="142" spans="3:4" ht="12.75" hidden="1">
      <c r="C142" s="7" t="s">
        <v>120</v>
      </c>
      <c r="D142" s="36"/>
    </row>
    <row r="143" spans="3:4" ht="12.75" hidden="1">
      <c r="C143" s="7" t="s">
        <v>121</v>
      </c>
      <c r="D143" s="36"/>
    </row>
    <row r="144" spans="3:4" ht="12.75" hidden="1">
      <c r="C144" s="7" t="s">
        <v>122</v>
      </c>
      <c r="D144" s="36"/>
    </row>
    <row r="145" spans="3:4" ht="12.75" hidden="1">
      <c r="C145" s="7" t="s">
        <v>123</v>
      </c>
      <c r="D145" s="36"/>
    </row>
    <row r="146" spans="3:4" ht="12.75" hidden="1">
      <c r="C146" s="7" t="s">
        <v>124</v>
      </c>
      <c r="D146" s="36"/>
    </row>
    <row r="147" spans="3:4" ht="12.75" hidden="1">
      <c r="C147" s="7" t="s">
        <v>125</v>
      </c>
      <c r="D147" s="36"/>
    </row>
    <row r="148" spans="3:4" ht="12.75" hidden="1">
      <c r="C148" s="7" t="s">
        <v>126</v>
      </c>
      <c r="D148" s="36"/>
    </row>
    <row r="149" spans="3:4" ht="12.75" hidden="1">
      <c r="C149" s="7" t="s">
        <v>127</v>
      </c>
      <c r="D149" s="36"/>
    </row>
    <row r="150" spans="3:4" ht="12.75" hidden="1">
      <c r="C150" s="7" t="s">
        <v>128</v>
      </c>
      <c r="D150" s="36"/>
    </row>
    <row r="151" spans="3:4" ht="12.75" hidden="1">
      <c r="C151" s="7" t="s">
        <v>129</v>
      </c>
      <c r="D151" s="36"/>
    </row>
    <row r="152" spans="3:4" ht="12.75" hidden="1">
      <c r="C152" s="7" t="s">
        <v>130</v>
      </c>
      <c r="D152" s="36"/>
    </row>
    <row r="153" spans="3:4" ht="12.75" hidden="1">
      <c r="C153" s="7" t="s">
        <v>131</v>
      </c>
      <c r="D153" s="36"/>
    </row>
    <row r="154" spans="3:4" ht="12.75" hidden="1">
      <c r="C154" s="7" t="s">
        <v>132</v>
      </c>
      <c r="D154" s="36"/>
    </row>
    <row r="155" spans="3:4" ht="12.75" hidden="1">
      <c r="C155" s="7" t="s">
        <v>133</v>
      </c>
      <c r="D155" s="36"/>
    </row>
    <row r="156" spans="3:4" ht="12.75" hidden="1">
      <c r="C156" s="7" t="s">
        <v>134</v>
      </c>
      <c r="D156" s="36"/>
    </row>
    <row r="157" spans="3:4" ht="12.75" hidden="1">
      <c r="C157" s="7" t="s">
        <v>135</v>
      </c>
      <c r="D157" s="36"/>
    </row>
    <row r="158" spans="3:4" ht="12.75" hidden="1">
      <c r="C158" s="7" t="s">
        <v>136</v>
      </c>
      <c r="D158" s="36"/>
    </row>
    <row r="159" spans="3:4" ht="12.75" hidden="1">
      <c r="C159" s="7" t="s">
        <v>137</v>
      </c>
      <c r="D159" s="36"/>
    </row>
    <row r="160" spans="3:4" ht="12.75" hidden="1">
      <c r="C160" s="7" t="s">
        <v>138</v>
      </c>
      <c r="D160" s="36"/>
    </row>
    <row r="161" spans="3:4" ht="12.75" hidden="1">
      <c r="C161" s="7" t="s">
        <v>139</v>
      </c>
      <c r="D161" s="36"/>
    </row>
    <row r="162" spans="3:4" ht="12.75" hidden="1">
      <c r="C162" s="7" t="s">
        <v>140</v>
      </c>
      <c r="D162" s="36"/>
    </row>
    <row r="163" spans="3:4" ht="12.75" hidden="1">
      <c r="C163" s="7" t="s">
        <v>141</v>
      </c>
      <c r="D163" s="36"/>
    </row>
    <row r="164" spans="3:4" ht="12.75" hidden="1">
      <c r="C164" s="7" t="s">
        <v>142</v>
      </c>
      <c r="D164" s="36"/>
    </row>
    <row r="165" spans="3:4" ht="12.75" hidden="1">
      <c r="C165" s="7" t="s">
        <v>143</v>
      </c>
      <c r="D165" s="36"/>
    </row>
    <row r="166" spans="3:4" ht="12.75" hidden="1">
      <c r="C166" s="7" t="s">
        <v>460</v>
      </c>
      <c r="D166" s="36"/>
    </row>
    <row r="167" spans="3:4" ht="12.75" hidden="1">
      <c r="C167" s="7" t="s">
        <v>144</v>
      </c>
      <c r="D167" s="36"/>
    </row>
    <row r="168" spans="3:4" ht="12.75" hidden="1">
      <c r="C168" s="7" t="s">
        <v>145</v>
      </c>
      <c r="D168" s="36"/>
    </row>
    <row r="169" spans="3:4" ht="12.75" hidden="1">
      <c r="C169" s="7" t="s">
        <v>146</v>
      </c>
      <c r="D169" s="36"/>
    </row>
    <row r="170" spans="3:4" ht="12.75" hidden="1">
      <c r="C170" s="7" t="s">
        <v>147</v>
      </c>
      <c r="D170" s="36"/>
    </row>
    <row r="171" spans="3:4" ht="12.75" hidden="1">
      <c r="C171" s="7" t="s">
        <v>148</v>
      </c>
      <c r="D171" s="36"/>
    </row>
    <row r="172" spans="3:4" ht="12.75" hidden="1">
      <c r="C172" s="7" t="s">
        <v>149</v>
      </c>
      <c r="D172" s="36"/>
    </row>
    <row r="173" spans="3:4" ht="12.75" hidden="1">
      <c r="C173" s="7" t="s">
        <v>150</v>
      </c>
      <c r="D173" s="36"/>
    </row>
    <row r="174" spans="3:4" ht="12.75" hidden="1">
      <c r="C174" s="7" t="s">
        <v>151</v>
      </c>
      <c r="D174" s="36"/>
    </row>
    <row r="175" spans="3:4" ht="12.75" hidden="1">
      <c r="C175" s="7" t="s">
        <v>152</v>
      </c>
      <c r="D175" s="36"/>
    </row>
    <row r="176" spans="3:4" ht="12.75" hidden="1">
      <c r="C176" s="7" t="s">
        <v>153</v>
      </c>
      <c r="D176" s="36"/>
    </row>
    <row r="177" spans="3:4" ht="12.75" hidden="1">
      <c r="C177" s="7" t="s">
        <v>154</v>
      </c>
      <c r="D177" s="36"/>
    </row>
    <row r="178" spans="3:4" ht="12.75" hidden="1">
      <c r="C178" s="7" t="s">
        <v>155</v>
      </c>
      <c r="D178" s="36"/>
    </row>
    <row r="179" spans="3:4" ht="12.75" hidden="1">
      <c r="C179" s="7" t="s">
        <v>156</v>
      </c>
      <c r="D179" s="36"/>
    </row>
    <row r="180" spans="3:4" ht="12.75" hidden="1">
      <c r="C180" s="7" t="s">
        <v>157</v>
      </c>
      <c r="D180" s="36"/>
    </row>
    <row r="181" spans="3:4" ht="12.75" hidden="1">
      <c r="C181" s="7" t="s">
        <v>158</v>
      </c>
      <c r="D181" s="36"/>
    </row>
    <row r="182" spans="3:4" ht="12.75" hidden="1">
      <c r="C182" s="7" t="s">
        <v>159</v>
      </c>
      <c r="D182" s="36"/>
    </row>
    <row r="183" spans="3:4" ht="12.75" hidden="1">
      <c r="C183" s="7" t="s">
        <v>160</v>
      </c>
      <c r="D183" s="36"/>
    </row>
    <row r="184" spans="3:4" ht="12.75" hidden="1">
      <c r="C184" s="7" t="s">
        <v>161</v>
      </c>
      <c r="D184" s="36"/>
    </row>
    <row r="185" spans="3:4" ht="12.75" hidden="1">
      <c r="C185" s="7" t="s">
        <v>162</v>
      </c>
      <c r="D185" s="36"/>
    </row>
    <row r="186" spans="3:4" ht="12.75" hidden="1">
      <c r="C186" s="7" t="s">
        <v>163</v>
      </c>
      <c r="D186" s="36"/>
    </row>
    <row r="187" spans="3:4" ht="12.75" hidden="1">
      <c r="C187" s="7" t="s">
        <v>164</v>
      </c>
      <c r="D187" s="36"/>
    </row>
    <row r="188" spans="3:4" ht="12.75" hidden="1">
      <c r="C188" s="7" t="s">
        <v>165</v>
      </c>
      <c r="D188" s="36"/>
    </row>
    <row r="189" spans="3:4" ht="12.75" hidden="1">
      <c r="C189" s="7" t="s">
        <v>166</v>
      </c>
      <c r="D189" s="36"/>
    </row>
    <row r="190" spans="3:4" ht="12.75" hidden="1">
      <c r="C190" s="7" t="s">
        <v>167</v>
      </c>
      <c r="D190" s="36"/>
    </row>
    <row r="191" spans="3:4" ht="12.75" hidden="1">
      <c r="C191" s="7" t="s">
        <v>461</v>
      </c>
      <c r="D191" s="36"/>
    </row>
    <row r="192" spans="3:4" ht="12.75" hidden="1">
      <c r="C192" s="7" t="s">
        <v>168</v>
      </c>
      <c r="D192" s="36"/>
    </row>
    <row r="193" spans="3:4" ht="12.75" hidden="1">
      <c r="C193" s="7" t="s">
        <v>169</v>
      </c>
      <c r="D193" s="36"/>
    </row>
    <row r="194" spans="3:4" ht="12.75" hidden="1">
      <c r="C194" s="7" t="s">
        <v>170</v>
      </c>
      <c r="D194" s="36"/>
    </row>
    <row r="195" spans="3:4" ht="12.75" hidden="1">
      <c r="C195" s="7" t="s">
        <v>171</v>
      </c>
      <c r="D195" s="36"/>
    </row>
    <row r="196" spans="3:4" ht="12.75" hidden="1">
      <c r="C196" s="7" t="s">
        <v>172</v>
      </c>
      <c r="D196" s="36"/>
    </row>
    <row r="197" spans="3:4" ht="12.75" hidden="1">
      <c r="C197" s="7" t="s">
        <v>173</v>
      </c>
      <c r="D197" s="36"/>
    </row>
    <row r="198" spans="3:4" ht="12.75" hidden="1">
      <c r="C198" s="7" t="s">
        <v>174</v>
      </c>
      <c r="D198" s="36"/>
    </row>
    <row r="199" spans="3:4" ht="12.75" hidden="1">
      <c r="C199" s="7" t="s">
        <v>175</v>
      </c>
      <c r="D199" s="36"/>
    </row>
    <row r="200" spans="3:4" ht="12.75" hidden="1">
      <c r="C200" s="7" t="s">
        <v>176</v>
      </c>
      <c r="D200" s="36"/>
    </row>
    <row r="201" spans="3:4" ht="12.75" hidden="1">
      <c r="C201" s="7" t="s">
        <v>177</v>
      </c>
      <c r="D201" s="36"/>
    </row>
    <row r="202" spans="3:4" ht="12.75" hidden="1">
      <c r="C202" s="7" t="s">
        <v>178</v>
      </c>
      <c r="D202" s="36"/>
    </row>
    <row r="203" spans="3:4" ht="12.75" hidden="1">
      <c r="C203" s="7" t="s">
        <v>179</v>
      </c>
      <c r="D203" s="36"/>
    </row>
    <row r="204" spans="3:4" ht="12.75" hidden="1">
      <c r="C204" s="7" t="s">
        <v>180</v>
      </c>
      <c r="D204" s="36"/>
    </row>
    <row r="205" spans="3:4" ht="12.75" hidden="1">
      <c r="C205" s="7" t="s">
        <v>181</v>
      </c>
      <c r="D205" s="36"/>
    </row>
    <row r="206" spans="3:4" ht="12.75" hidden="1">
      <c r="C206" s="7" t="s">
        <v>182</v>
      </c>
      <c r="D206" s="36"/>
    </row>
    <row r="207" spans="3:4" ht="12.75" hidden="1">
      <c r="C207" s="7" t="s">
        <v>183</v>
      </c>
      <c r="D207" s="36"/>
    </row>
    <row r="208" spans="3:4" ht="12.75" hidden="1">
      <c r="C208" s="7" t="s">
        <v>184</v>
      </c>
      <c r="D208" s="36"/>
    </row>
    <row r="209" spans="3:4" ht="12.75" hidden="1">
      <c r="C209" s="7" t="s">
        <v>185</v>
      </c>
      <c r="D209" s="36"/>
    </row>
    <row r="210" spans="3:4" ht="12.75" hidden="1">
      <c r="C210" s="7" t="s">
        <v>186</v>
      </c>
      <c r="D210" s="36"/>
    </row>
    <row r="211" spans="3:4" ht="12.75" hidden="1">
      <c r="C211" s="7" t="s">
        <v>187</v>
      </c>
      <c r="D211" s="36"/>
    </row>
    <row r="212" spans="3:4" ht="12.75" hidden="1">
      <c r="C212" s="7" t="s">
        <v>188</v>
      </c>
      <c r="D212" s="36"/>
    </row>
    <row r="213" spans="3:4" ht="12.75" hidden="1">
      <c r="C213" s="7" t="s">
        <v>189</v>
      </c>
      <c r="D213" s="36"/>
    </row>
    <row r="214" spans="3:4" ht="12.75" hidden="1">
      <c r="C214" s="7" t="s">
        <v>190</v>
      </c>
      <c r="D214" s="36"/>
    </row>
    <row r="215" spans="3:4" ht="12.75" hidden="1">
      <c r="C215" s="7" t="s">
        <v>191</v>
      </c>
      <c r="D215" s="36"/>
    </row>
    <row r="216" spans="3:4" ht="12.75" hidden="1">
      <c r="C216" s="7" t="s">
        <v>192</v>
      </c>
      <c r="D216" s="36"/>
    </row>
    <row r="217" spans="3:4" ht="12.75" hidden="1">
      <c r="C217" s="7" t="s">
        <v>193</v>
      </c>
      <c r="D217" s="36"/>
    </row>
    <row r="218" spans="3:4" ht="12.75" hidden="1">
      <c r="C218" s="7" t="s">
        <v>194</v>
      </c>
      <c r="D218" s="36"/>
    </row>
    <row r="219" spans="3:4" ht="12.75" hidden="1">
      <c r="C219" s="7" t="s">
        <v>195</v>
      </c>
      <c r="D219" s="36"/>
    </row>
    <row r="220" spans="3:4" ht="12.75" hidden="1">
      <c r="C220" s="7" t="s">
        <v>196</v>
      </c>
      <c r="D220" s="36"/>
    </row>
    <row r="221" spans="3:4" ht="12.75" hidden="1">
      <c r="C221" s="7" t="s">
        <v>197</v>
      </c>
      <c r="D221" s="36"/>
    </row>
    <row r="222" spans="3:4" ht="12.75" hidden="1">
      <c r="C222" s="7" t="s">
        <v>198</v>
      </c>
      <c r="D222" s="36"/>
    </row>
    <row r="223" spans="3:4" ht="12.75" hidden="1">
      <c r="C223" s="7" t="s">
        <v>199</v>
      </c>
      <c r="D223" s="36"/>
    </row>
    <row r="224" spans="3:4" ht="12.75" hidden="1">
      <c r="C224" s="7" t="s">
        <v>200</v>
      </c>
      <c r="D224" s="36"/>
    </row>
    <row r="225" spans="3:4" ht="12.75" hidden="1">
      <c r="C225" s="7" t="s">
        <v>201</v>
      </c>
      <c r="D225" s="36"/>
    </row>
    <row r="226" spans="3:4" ht="12.75" hidden="1">
      <c r="C226" s="7" t="s">
        <v>202</v>
      </c>
      <c r="D226" s="36"/>
    </row>
    <row r="227" spans="3:4" ht="12.75" hidden="1">
      <c r="C227" s="7" t="s">
        <v>203</v>
      </c>
      <c r="D227" s="36"/>
    </row>
    <row r="228" spans="3:4" ht="12.75" hidden="1">
      <c r="C228" s="7" t="s">
        <v>204</v>
      </c>
      <c r="D228" s="36"/>
    </row>
    <row r="229" spans="3:4" ht="12.75" hidden="1">
      <c r="C229" s="7" t="s">
        <v>205</v>
      </c>
      <c r="D229" s="36"/>
    </row>
    <row r="230" spans="3:4" ht="12.75" hidden="1">
      <c r="C230" s="7" t="s">
        <v>206</v>
      </c>
      <c r="D230" s="36"/>
    </row>
    <row r="231" spans="3:4" ht="12.75" hidden="1">
      <c r="C231" s="7" t="s">
        <v>207</v>
      </c>
      <c r="D231" s="36"/>
    </row>
    <row r="232" spans="3:4" ht="12.75" hidden="1">
      <c r="C232" s="7" t="s">
        <v>208</v>
      </c>
      <c r="D232" s="36"/>
    </row>
    <row r="233" spans="3:4" ht="12.75" hidden="1">
      <c r="C233" s="7" t="s">
        <v>209</v>
      </c>
      <c r="D233" s="36"/>
    </row>
    <row r="234" spans="3:4" ht="12.75" hidden="1">
      <c r="C234" s="7" t="s">
        <v>210</v>
      </c>
      <c r="D234" s="36"/>
    </row>
    <row r="235" spans="3:4" ht="12.75" hidden="1">
      <c r="C235" s="7" t="s">
        <v>211</v>
      </c>
      <c r="D235" s="36"/>
    </row>
    <row r="236" spans="3:4" ht="12.75" hidden="1">
      <c r="C236" s="7" t="s">
        <v>212</v>
      </c>
      <c r="D236" s="36"/>
    </row>
    <row r="237" spans="3:4" ht="12.75" hidden="1">
      <c r="C237" s="7" t="s">
        <v>213</v>
      </c>
      <c r="D237" s="36"/>
    </row>
    <row r="238" spans="3:4" ht="12.75" hidden="1">
      <c r="C238" s="7" t="s">
        <v>214</v>
      </c>
      <c r="D238" s="36"/>
    </row>
    <row r="239" spans="3:4" ht="12.75" hidden="1">
      <c r="C239" s="7" t="s">
        <v>215</v>
      </c>
      <c r="D239" s="36"/>
    </row>
    <row r="240" spans="3:4" ht="12.75" hidden="1">
      <c r="C240" s="7" t="s">
        <v>216</v>
      </c>
      <c r="D240" s="36"/>
    </row>
    <row r="241" spans="3:4" ht="12.75" hidden="1">
      <c r="C241" s="7" t="s">
        <v>217</v>
      </c>
      <c r="D241" s="36"/>
    </row>
    <row r="242" spans="3:4" ht="12.75" hidden="1">
      <c r="C242" s="7" t="s">
        <v>218</v>
      </c>
      <c r="D242" s="36"/>
    </row>
    <row r="243" spans="3:4" ht="12.75" hidden="1">
      <c r="C243" s="7" t="s">
        <v>219</v>
      </c>
      <c r="D243" s="36"/>
    </row>
    <row r="244" spans="3:4" ht="12.75" hidden="1">
      <c r="C244" s="7" t="s">
        <v>220</v>
      </c>
      <c r="D244" s="36"/>
    </row>
    <row r="245" spans="3:4" ht="12.75" hidden="1">
      <c r="C245" s="7" t="s">
        <v>221</v>
      </c>
      <c r="D245" s="36"/>
    </row>
    <row r="246" spans="3:4" ht="12.75" hidden="1">
      <c r="C246" s="7" t="s">
        <v>222</v>
      </c>
      <c r="D246" s="36"/>
    </row>
    <row r="247" spans="3:4" ht="12.75" hidden="1">
      <c r="C247" s="7" t="s">
        <v>223</v>
      </c>
      <c r="D247" s="36"/>
    </row>
    <row r="248" spans="3:4" ht="12.75" hidden="1">
      <c r="C248" s="7" t="s">
        <v>224</v>
      </c>
      <c r="D248" s="36"/>
    </row>
    <row r="249" spans="3:4" ht="12.75" hidden="1">
      <c r="C249" s="7" t="s">
        <v>225</v>
      </c>
      <c r="D249" s="36"/>
    </row>
    <row r="250" spans="3:4" ht="12.75" hidden="1">
      <c r="C250" s="7" t="s">
        <v>226</v>
      </c>
      <c r="D250" s="36"/>
    </row>
    <row r="251" spans="3:4" ht="12.75" hidden="1">
      <c r="C251" s="7" t="s">
        <v>227</v>
      </c>
      <c r="D251" s="36"/>
    </row>
    <row r="252" spans="3:4" ht="12.75" hidden="1">
      <c r="C252" s="7" t="s">
        <v>228</v>
      </c>
      <c r="D252" s="36"/>
    </row>
    <row r="253" spans="3:4" ht="12.75" hidden="1">
      <c r="C253" s="7" t="s">
        <v>229</v>
      </c>
      <c r="D253" s="36"/>
    </row>
    <row r="254" spans="3:4" ht="12.75" hidden="1">
      <c r="C254" s="7" t="s">
        <v>230</v>
      </c>
      <c r="D254" s="36"/>
    </row>
    <row r="255" spans="3:4" ht="12.75" hidden="1">
      <c r="C255" s="7" t="s">
        <v>231</v>
      </c>
      <c r="D255" s="36"/>
    </row>
    <row r="256" spans="3:4" ht="12.75" hidden="1">
      <c r="C256" s="7" t="s">
        <v>232</v>
      </c>
      <c r="D256" s="36"/>
    </row>
    <row r="257" spans="3:4" ht="12.75" hidden="1">
      <c r="C257" s="7" t="s">
        <v>233</v>
      </c>
      <c r="D257" s="36"/>
    </row>
    <row r="258" spans="3:4" ht="12.75" hidden="1">
      <c r="C258" s="7" t="s">
        <v>234</v>
      </c>
      <c r="D258" s="36"/>
    </row>
    <row r="259" spans="3:4" ht="12.75" hidden="1">
      <c r="C259" s="7" t="s">
        <v>235</v>
      </c>
      <c r="D259" s="36"/>
    </row>
    <row r="260" spans="3:4" ht="12.75" hidden="1">
      <c r="C260" s="7" t="s">
        <v>236</v>
      </c>
      <c r="D260" s="36"/>
    </row>
    <row r="261" spans="3:4" ht="12.75" hidden="1">
      <c r="C261" s="7" t="s">
        <v>237</v>
      </c>
      <c r="D261" s="36"/>
    </row>
    <row r="262" spans="3:4" ht="12.75" hidden="1">
      <c r="C262" s="7" t="s">
        <v>238</v>
      </c>
      <c r="D262" s="36"/>
    </row>
    <row r="263" spans="3:4" ht="12.75" hidden="1">
      <c r="C263" s="7" t="s">
        <v>239</v>
      </c>
      <c r="D263" s="36"/>
    </row>
    <row r="264" spans="3:4" ht="12.75" hidden="1">
      <c r="C264" s="7" t="s">
        <v>240</v>
      </c>
      <c r="D264" s="36"/>
    </row>
    <row r="265" spans="3:4" ht="12.75" hidden="1">
      <c r="C265" s="7" t="s">
        <v>241</v>
      </c>
      <c r="D265" s="36"/>
    </row>
    <row r="266" spans="3:4" ht="12.75" hidden="1">
      <c r="C266" s="7" t="s">
        <v>242</v>
      </c>
      <c r="D266" s="36"/>
    </row>
    <row r="267" spans="3:4" ht="12.75" hidden="1">
      <c r="C267" s="7" t="s">
        <v>243</v>
      </c>
      <c r="D267" s="36"/>
    </row>
    <row r="268" spans="3:4" ht="12.75" hidden="1">
      <c r="C268" s="7" t="s">
        <v>244</v>
      </c>
      <c r="D268" s="36"/>
    </row>
    <row r="269" spans="3:4" ht="12.75" hidden="1">
      <c r="C269" s="7" t="s">
        <v>245</v>
      </c>
      <c r="D269" s="36"/>
    </row>
    <row r="270" spans="3:4" ht="12.75" hidden="1">
      <c r="C270" s="7" t="s">
        <v>246</v>
      </c>
      <c r="D270" s="36"/>
    </row>
    <row r="271" spans="3:4" ht="12.75" hidden="1">
      <c r="C271" s="7" t="s">
        <v>247</v>
      </c>
      <c r="D271" s="36"/>
    </row>
    <row r="272" spans="3:4" ht="12.75" hidden="1">
      <c r="C272" s="7" t="s">
        <v>248</v>
      </c>
      <c r="D272" s="36"/>
    </row>
    <row r="273" spans="3:4" ht="12.75" hidden="1">
      <c r="C273" s="7" t="s">
        <v>249</v>
      </c>
      <c r="D273" s="36"/>
    </row>
    <row r="274" spans="3:4" ht="12.75" hidden="1">
      <c r="C274" s="7" t="s">
        <v>250</v>
      </c>
      <c r="D274" s="36"/>
    </row>
    <row r="275" spans="3:4" ht="12.75" hidden="1">
      <c r="C275" s="7" t="s">
        <v>251</v>
      </c>
      <c r="D275" s="36"/>
    </row>
    <row r="276" spans="3:4" ht="12.75" hidden="1">
      <c r="C276" s="7" t="s">
        <v>252</v>
      </c>
      <c r="D276" s="36"/>
    </row>
    <row r="277" spans="3:4" ht="12.75" hidden="1">
      <c r="C277" s="7" t="s">
        <v>253</v>
      </c>
      <c r="D277" s="36"/>
    </row>
    <row r="278" spans="3:4" ht="12.75" hidden="1">
      <c r="C278" s="7" t="s">
        <v>254</v>
      </c>
      <c r="D278" s="36"/>
    </row>
    <row r="279" spans="3:4" ht="12.75" hidden="1">
      <c r="C279" s="7" t="s">
        <v>255</v>
      </c>
      <c r="D279" s="36"/>
    </row>
    <row r="280" spans="3:4" ht="12.75" hidden="1">
      <c r="C280" s="7" t="s">
        <v>256</v>
      </c>
      <c r="D280" s="36"/>
    </row>
    <row r="281" spans="3:4" ht="12.75" hidden="1">
      <c r="C281" s="7" t="s">
        <v>257</v>
      </c>
      <c r="D281" s="36"/>
    </row>
    <row r="282" spans="3:4" ht="12.75" hidden="1">
      <c r="C282" s="7" t="s">
        <v>258</v>
      </c>
      <c r="D282" s="36"/>
    </row>
    <row r="283" spans="3:4" ht="12.75" hidden="1">
      <c r="C283" s="7" t="s">
        <v>259</v>
      </c>
      <c r="D283" s="36"/>
    </row>
    <row r="284" spans="3:4" ht="12.75" hidden="1">
      <c r="C284" s="7" t="s">
        <v>260</v>
      </c>
      <c r="D284" s="36"/>
    </row>
    <row r="285" spans="3:4" ht="12.75" hidden="1">
      <c r="C285" s="7" t="s">
        <v>261</v>
      </c>
      <c r="D285" s="36"/>
    </row>
    <row r="286" spans="3:4" ht="12.75" hidden="1">
      <c r="C286" s="7" t="s">
        <v>262</v>
      </c>
      <c r="D286" s="36"/>
    </row>
    <row r="287" spans="3:4" ht="12.75" hidden="1">
      <c r="C287" s="7" t="s">
        <v>263</v>
      </c>
      <c r="D287" s="36"/>
    </row>
    <row r="288" spans="3:4" ht="12.75" hidden="1">
      <c r="C288" s="7" t="s">
        <v>264</v>
      </c>
      <c r="D288" s="36"/>
    </row>
    <row r="289" spans="3:4" ht="12.75" hidden="1">
      <c r="C289" s="7" t="s">
        <v>265</v>
      </c>
      <c r="D289" s="36"/>
    </row>
    <row r="290" spans="3:4" ht="12.75" hidden="1">
      <c r="C290" s="7" t="s">
        <v>266</v>
      </c>
      <c r="D290" s="36"/>
    </row>
    <row r="291" spans="3:4" ht="12.75" hidden="1">
      <c r="C291" s="7" t="s">
        <v>267</v>
      </c>
      <c r="D291" s="36"/>
    </row>
    <row r="292" spans="3:4" ht="12.75" hidden="1">
      <c r="C292" s="7" t="s">
        <v>268</v>
      </c>
      <c r="D292" s="36"/>
    </row>
    <row r="293" spans="3:4" ht="12.75" hidden="1">
      <c r="C293" s="7" t="s">
        <v>269</v>
      </c>
      <c r="D293" s="36"/>
    </row>
    <row r="294" spans="3:4" ht="12.75" hidden="1">
      <c r="C294" s="7" t="s">
        <v>270</v>
      </c>
      <c r="D294" s="36"/>
    </row>
    <row r="295" spans="3:4" ht="12.75" hidden="1">
      <c r="C295" s="7" t="s">
        <v>271</v>
      </c>
      <c r="D295" s="36"/>
    </row>
    <row r="296" spans="3:4" ht="12.75" hidden="1">
      <c r="C296" s="7" t="s">
        <v>272</v>
      </c>
      <c r="D296" s="36"/>
    </row>
    <row r="297" spans="3:4" ht="12.75" hidden="1">
      <c r="C297" s="7" t="s">
        <v>273</v>
      </c>
      <c r="D297" s="36"/>
    </row>
    <row r="298" spans="3:4" ht="12.75" hidden="1">
      <c r="C298" s="7" t="s">
        <v>274</v>
      </c>
      <c r="D298" s="36"/>
    </row>
    <row r="299" spans="3:4" ht="12.75" hidden="1">
      <c r="C299" s="7" t="s">
        <v>275</v>
      </c>
      <c r="D299" s="36"/>
    </row>
    <row r="300" spans="3:4" ht="12.75" hidden="1">
      <c r="C300" s="7" t="s">
        <v>276</v>
      </c>
      <c r="D300" s="36"/>
    </row>
    <row r="301" spans="3:4" ht="12.75" hidden="1">
      <c r="C301" s="7" t="s">
        <v>277</v>
      </c>
      <c r="D301" s="36"/>
    </row>
    <row r="302" spans="3:4" ht="12.75" hidden="1">
      <c r="C302" s="7" t="s">
        <v>278</v>
      </c>
      <c r="D302" s="36"/>
    </row>
    <row r="303" spans="3:4" ht="12.75" hidden="1">
      <c r="C303" s="7" t="s">
        <v>279</v>
      </c>
      <c r="D303" s="36"/>
    </row>
    <row r="304" spans="3:4" ht="12.75" hidden="1">
      <c r="C304" s="7" t="s">
        <v>280</v>
      </c>
      <c r="D304" s="36"/>
    </row>
    <row r="305" spans="3:4" ht="12.75" hidden="1">
      <c r="C305" s="7" t="s">
        <v>281</v>
      </c>
      <c r="D305" s="36"/>
    </row>
    <row r="306" spans="3:4" ht="12.75" hidden="1">
      <c r="C306" s="7" t="s">
        <v>282</v>
      </c>
      <c r="D306" s="36"/>
    </row>
    <row r="307" spans="3:4" ht="12.75" hidden="1">
      <c r="C307" s="7" t="s">
        <v>283</v>
      </c>
      <c r="D307" s="36"/>
    </row>
    <row r="308" spans="3:4" ht="12.75" hidden="1">
      <c r="C308" s="7" t="s">
        <v>284</v>
      </c>
      <c r="D308" s="36"/>
    </row>
    <row r="309" spans="3:4" ht="12.75" hidden="1">
      <c r="C309" s="7" t="s">
        <v>285</v>
      </c>
      <c r="D309" s="36"/>
    </row>
    <row r="310" spans="3:4" ht="12.75" hidden="1">
      <c r="C310" s="7" t="s">
        <v>286</v>
      </c>
      <c r="D310" s="36"/>
    </row>
    <row r="311" spans="3:4" ht="12.75" hidden="1">
      <c r="C311" s="7" t="s">
        <v>287</v>
      </c>
      <c r="D311" s="36"/>
    </row>
    <row r="312" spans="3:4" ht="12.75" hidden="1">
      <c r="C312" s="7" t="s">
        <v>288</v>
      </c>
      <c r="D312" s="36"/>
    </row>
    <row r="313" spans="3:4" ht="12.75" hidden="1">
      <c r="C313" s="7" t="s">
        <v>289</v>
      </c>
      <c r="D313" s="36"/>
    </row>
    <row r="314" spans="3:4" ht="12.75" hidden="1">
      <c r="C314" s="7" t="s">
        <v>290</v>
      </c>
      <c r="D314" s="36"/>
    </row>
    <row r="315" spans="3:4" ht="12.75" hidden="1">
      <c r="C315" s="7" t="s">
        <v>291</v>
      </c>
      <c r="D315" s="36"/>
    </row>
    <row r="316" spans="3:4" ht="12.75" hidden="1">
      <c r="C316" s="7" t="s">
        <v>292</v>
      </c>
      <c r="D316" s="36"/>
    </row>
    <row r="317" spans="3:4" ht="12.75" hidden="1">
      <c r="C317" s="7" t="s">
        <v>293</v>
      </c>
      <c r="D317" s="36"/>
    </row>
    <row r="318" spans="3:4" ht="12.75" hidden="1">
      <c r="C318" s="7" t="s">
        <v>294</v>
      </c>
      <c r="D318" s="36"/>
    </row>
    <row r="319" spans="3:4" ht="12.75" hidden="1">
      <c r="C319" s="7" t="s">
        <v>295</v>
      </c>
      <c r="D319" s="36"/>
    </row>
    <row r="320" spans="3:4" ht="12.75" hidden="1">
      <c r="C320" s="7" t="s">
        <v>296</v>
      </c>
      <c r="D320" s="36"/>
    </row>
    <row r="321" spans="3:4" ht="12.75" hidden="1">
      <c r="C321" s="7" t="s">
        <v>297</v>
      </c>
      <c r="D321" s="36"/>
    </row>
    <row r="322" spans="3:4" ht="12.75" hidden="1">
      <c r="C322" s="7" t="s">
        <v>298</v>
      </c>
      <c r="D322" s="36"/>
    </row>
    <row r="323" spans="3:4" ht="12.75" hidden="1">
      <c r="C323" s="7" t="s">
        <v>299</v>
      </c>
      <c r="D323" s="36"/>
    </row>
    <row r="324" spans="3:4" ht="12.75" hidden="1">
      <c r="C324" s="7" t="s">
        <v>300</v>
      </c>
      <c r="D324" s="36"/>
    </row>
    <row r="325" spans="3:4" ht="12.75" hidden="1">
      <c r="C325" s="7" t="s">
        <v>301</v>
      </c>
      <c r="D325" s="36"/>
    </row>
    <row r="326" spans="3:4" ht="12.75" hidden="1">
      <c r="C326" s="7" t="s">
        <v>302</v>
      </c>
      <c r="D326" s="36"/>
    </row>
    <row r="327" spans="3:4" ht="12.75" hidden="1">
      <c r="C327" s="7" t="s">
        <v>303</v>
      </c>
      <c r="D327" s="36"/>
    </row>
    <row r="328" spans="3:4" ht="12.75" hidden="1">
      <c r="C328" s="7" t="s">
        <v>304</v>
      </c>
      <c r="D328" s="36"/>
    </row>
    <row r="329" spans="3:4" ht="12.75" hidden="1">
      <c r="C329" s="7" t="s">
        <v>305</v>
      </c>
      <c r="D329" s="36"/>
    </row>
    <row r="330" spans="3:4" ht="12.75" hidden="1">
      <c r="C330" s="7" t="s">
        <v>306</v>
      </c>
      <c r="D330" s="36"/>
    </row>
    <row r="331" spans="3:4" ht="12.75" hidden="1">
      <c r="C331" s="7" t="s">
        <v>307</v>
      </c>
      <c r="D331" s="36"/>
    </row>
    <row r="332" spans="3:4" ht="12.75" hidden="1">
      <c r="C332" s="7" t="s">
        <v>308</v>
      </c>
      <c r="D332" s="36"/>
    </row>
    <row r="333" spans="3:4" ht="12.75" hidden="1">
      <c r="C333" s="7" t="s">
        <v>309</v>
      </c>
      <c r="D333" s="36"/>
    </row>
    <row r="334" spans="3:4" ht="12.75" hidden="1">
      <c r="C334" s="7" t="s">
        <v>310</v>
      </c>
      <c r="D334" s="36"/>
    </row>
    <row r="335" spans="3:4" ht="12.75" hidden="1">
      <c r="C335" s="7" t="s">
        <v>311</v>
      </c>
      <c r="D335" s="36"/>
    </row>
    <row r="336" spans="3:4" ht="12.75" hidden="1">
      <c r="C336" s="7" t="s">
        <v>312</v>
      </c>
      <c r="D336" s="36"/>
    </row>
    <row r="337" spans="3:4" ht="12.75" hidden="1">
      <c r="C337" s="7" t="s">
        <v>313</v>
      </c>
      <c r="D337" s="36"/>
    </row>
    <row r="338" spans="3:4" ht="12.75" hidden="1">
      <c r="C338" s="7" t="s">
        <v>314</v>
      </c>
      <c r="D338" s="36"/>
    </row>
    <row r="339" spans="3:4" ht="12.75" hidden="1">
      <c r="C339" s="7" t="s">
        <v>315</v>
      </c>
      <c r="D339" s="36"/>
    </row>
    <row r="340" spans="3:4" ht="12.75" hidden="1">
      <c r="C340" s="7" t="s">
        <v>316</v>
      </c>
      <c r="D340" s="36"/>
    </row>
    <row r="341" spans="3:4" ht="12.75" hidden="1">
      <c r="C341" s="7" t="s">
        <v>317</v>
      </c>
      <c r="D341" s="36"/>
    </row>
    <row r="342" spans="3:4" ht="12.75" hidden="1">
      <c r="C342" s="7" t="s">
        <v>318</v>
      </c>
      <c r="D342" s="36"/>
    </row>
    <row r="343" spans="3:4" ht="12.75" hidden="1">
      <c r="C343" s="7" t="s">
        <v>319</v>
      </c>
      <c r="D343" s="36"/>
    </row>
    <row r="344" spans="3:4" ht="12.75" hidden="1">
      <c r="C344" s="7" t="s">
        <v>320</v>
      </c>
      <c r="D344" s="36"/>
    </row>
    <row r="345" spans="3:4" ht="12.75" hidden="1">
      <c r="C345" s="7" t="s">
        <v>321</v>
      </c>
      <c r="D345" s="36"/>
    </row>
    <row r="346" spans="3:4" ht="12.75" hidden="1">
      <c r="C346" s="7" t="s">
        <v>322</v>
      </c>
      <c r="D346" s="36"/>
    </row>
    <row r="347" spans="3:4" ht="12.75" hidden="1">
      <c r="C347" s="7" t="s">
        <v>323</v>
      </c>
      <c r="D347" s="36"/>
    </row>
    <row r="348" spans="3:4" ht="12.75" hidden="1">
      <c r="C348" s="7" t="s">
        <v>324</v>
      </c>
      <c r="D348" s="36"/>
    </row>
    <row r="349" spans="3:4" ht="12.75" hidden="1">
      <c r="C349" s="7" t="s">
        <v>325</v>
      </c>
      <c r="D349" s="36"/>
    </row>
    <row r="350" spans="3:4" ht="12.75" hidden="1">
      <c r="C350" s="7" t="s">
        <v>326</v>
      </c>
      <c r="D350" s="36"/>
    </row>
    <row r="351" spans="3:4" ht="12.75" hidden="1">
      <c r="C351" s="7" t="s">
        <v>327</v>
      </c>
      <c r="D351" s="36"/>
    </row>
    <row r="352" spans="3:4" ht="12.75" hidden="1">
      <c r="C352" s="7" t="s">
        <v>328</v>
      </c>
      <c r="D352" s="36"/>
    </row>
    <row r="353" spans="3:4" ht="12.75" hidden="1">
      <c r="C353" s="7" t="s">
        <v>329</v>
      </c>
      <c r="D353" s="36"/>
    </row>
    <row r="354" spans="3:4" ht="12.75" hidden="1">
      <c r="C354" s="7" t="s">
        <v>330</v>
      </c>
      <c r="D354" s="36"/>
    </row>
    <row r="355" spans="3:4" ht="12.75" hidden="1">
      <c r="C355" s="7" t="s">
        <v>331</v>
      </c>
      <c r="D355" s="36"/>
    </row>
    <row r="356" spans="3:4" ht="12.75" hidden="1">
      <c r="C356" s="7" t="s">
        <v>332</v>
      </c>
      <c r="D356" s="36"/>
    </row>
    <row r="357" spans="3:4" ht="12.75" hidden="1">
      <c r="C357" s="7" t="s">
        <v>333</v>
      </c>
      <c r="D357" s="36"/>
    </row>
    <row r="358" spans="3:4" ht="12.75" hidden="1">
      <c r="C358" s="7" t="s">
        <v>334</v>
      </c>
      <c r="D358" s="36"/>
    </row>
    <row r="359" spans="3:4" ht="12.75" hidden="1">
      <c r="C359" s="70" t="s">
        <v>414</v>
      </c>
      <c r="D359" s="36"/>
    </row>
    <row r="360" spans="3:4" ht="12.75" hidden="1">
      <c r="C360" s="71" t="s">
        <v>350</v>
      </c>
      <c r="D360" s="36"/>
    </row>
    <row r="361" spans="3:4" ht="12.75" hidden="1">
      <c r="C361" s="71" t="s">
        <v>344</v>
      </c>
      <c r="D361" s="36"/>
    </row>
    <row r="362" spans="3:4" ht="12.75" hidden="1">
      <c r="C362" s="71" t="s">
        <v>370</v>
      </c>
      <c r="D362" s="36"/>
    </row>
    <row r="363" spans="3:4" ht="12.75" hidden="1">
      <c r="C363" s="71" t="s">
        <v>366</v>
      </c>
      <c r="D363" s="36"/>
    </row>
    <row r="364" spans="3:4" ht="12.75" hidden="1">
      <c r="C364" s="71" t="s">
        <v>363</v>
      </c>
      <c r="D364" s="36"/>
    </row>
    <row r="365" spans="3:4" ht="12.75" hidden="1">
      <c r="C365" s="71" t="s">
        <v>358</v>
      </c>
      <c r="D365" s="36"/>
    </row>
    <row r="366" spans="3:4" ht="12.75" hidden="1">
      <c r="C366" s="71" t="s">
        <v>355</v>
      </c>
      <c r="D366" s="36"/>
    </row>
    <row r="367" spans="3:4" ht="12.75" hidden="1">
      <c r="C367" s="71" t="s">
        <v>351</v>
      </c>
      <c r="D367" s="36"/>
    </row>
    <row r="368" spans="3:4" ht="12.75" hidden="1">
      <c r="C368" s="71" t="s">
        <v>356</v>
      </c>
      <c r="D368" s="36"/>
    </row>
    <row r="369" spans="3:4" ht="12.75" hidden="1">
      <c r="C369" s="71" t="s">
        <v>346</v>
      </c>
      <c r="D369" s="36"/>
    </row>
    <row r="370" spans="3:4" ht="12.75" hidden="1">
      <c r="C370" s="71" t="s">
        <v>352</v>
      </c>
      <c r="D370" s="36"/>
    </row>
    <row r="371" spans="3:4" ht="12.75" hidden="1">
      <c r="C371" s="71" t="s">
        <v>353</v>
      </c>
      <c r="D371" s="36"/>
    </row>
    <row r="372" spans="3:4" ht="12.75" hidden="1">
      <c r="C372" s="71" t="s">
        <v>365</v>
      </c>
      <c r="D372" s="36"/>
    </row>
    <row r="373" spans="3:4" ht="12.75" hidden="1">
      <c r="C373" s="71" t="s">
        <v>349</v>
      </c>
      <c r="D373" s="36"/>
    </row>
    <row r="374" spans="3:4" ht="12.75" hidden="1">
      <c r="C374" s="71" t="s">
        <v>368</v>
      </c>
      <c r="D374" s="36"/>
    </row>
    <row r="375" spans="3:4" ht="12.75" hidden="1">
      <c r="C375" s="71" t="s">
        <v>369</v>
      </c>
      <c r="D375" s="36"/>
    </row>
    <row r="376" spans="3:4" ht="12.75" hidden="1">
      <c r="C376" s="71" t="s">
        <v>359</v>
      </c>
      <c r="D376" s="36"/>
    </row>
    <row r="377" spans="3:4" ht="12.75" hidden="1">
      <c r="C377" s="71" t="s">
        <v>357</v>
      </c>
      <c r="D377" s="36"/>
    </row>
    <row r="378" spans="3:4" ht="12.75" hidden="1">
      <c r="C378" s="71" t="s">
        <v>362</v>
      </c>
      <c r="D378" s="36"/>
    </row>
    <row r="379" spans="3:4" ht="12.75" hidden="1">
      <c r="C379" s="71" t="s">
        <v>345</v>
      </c>
      <c r="D379" s="36"/>
    </row>
    <row r="380" spans="3:4" ht="12.75" hidden="1">
      <c r="C380" s="71" t="s">
        <v>364</v>
      </c>
      <c r="D380" s="36"/>
    </row>
    <row r="381" spans="3:4" ht="12.75" hidden="1">
      <c r="C381" s="71" t="s">
        <v>361</v>
      </c>
      <c r="D381" s="36"/>
    </row>
    <row r="382" spans="3:4" ht="12.75" hidden="1">
      <c r="C382" s="71" t="s">
        <v>367</v>
      </c>
      <c r="D382" s="36"/>
    </row>
    <row r="383" spans="3:4" ht="12.75" hidden="1">
      <c r="C383" s="71" t="s">
        <v>360</v>
      </c>
      <c r="D383" s="36"/>
    </row>
    <row r="384" spans="3:4" ht="12.75" hidden="1">
      <c r="C384" s="71" t="s">
        <v>347</v>
      </c>
      <c r="D384" s="36"/>
    </row>
    <row r="385" spans="3:4" ht="12.75" hidden="1">
      <c r="C385" s="71" t="s">
        <v>348</v>
      </c>
      <c r="D385" s="36"/>
    </row>
    <row r="386" spans="3:4" ht="12.75" hidden="1">
      <c r="C386" s="71" t="s">
        <v>354</v>
      </c>
      <c r="D386" s="36"/>
    </row>
    <row r="387" ht="12.75" hidden="1"/>
    <row r="388" ht="12.75">
      <c r="H388" s="210"/>
    </row>
    <row r="389" ht="12.75">
      <c r="H389" s="210"/>
    </row>
    <row r="390" ht="12.75">
      <c r="H390" s="210"/>
    </row>
    <row r="391" ht="12.75">
      <c r="H391" s="210"/>
    </row>
    <row r="392" ht="12.75">
      <c r="H392" s="210"/>
    </row>
    <row r="393" ht="12.75">
      <c r="H393" s="210"/>
    </row>
    <row r="394" ht="12.75">
      <c r="H394" s="210"/>
    </row>
    <row r="395" ht="12.75">
      <c r="H395" s="210"/>
    </row>
    <row r="511" ht="12.75" customHeight="1"/>
    <row r="512" ht="12.75" customHeight="1"/>
    <row r="515" spans="2:9" ht="15.75">
      <c r="B515" s="116"/>
      <c r="C515" s="116"/>
      <c r="D515" s="116"/>
      <c r="E515" s="116"/>
      <c r="F515" s="116"/>
      <c r="G515" s="116"/>
      <c r="H515" s="116"/>
      <c r="I515" s="67"/>
    </row>
    <row r="516" spans="2:7" ht="15" customHeight="1">
      <c r="B516" s="117"/>
      <c r="C516" s="117"/>
      <c r="D516" s="117"/>
      <c r="E516" s="117"/>
      <c r="F516" s="117"/>
      <c r="G516" s="117"/>
    </row>
    <row r="517" ht="21.75" customHeight="1"/>
    <row r="518" ht="36.75" customHeight="1"/>
  </sheetData>
  <sheetProtection sheet="1" selectLockedCells="1"/>
  <mergeCells count="20">
    <mergeCell ref="D4:G4"/>
    <mergeCell ref="D5:G5"/>
    <mergeCell ref="B4:C4"/>
    <mergeCell ref="B2:E2"/>
    <mergeCell ref="D7:G7"/>
    <mergeCell ref="B16:C16"/>
    <mergeCell ref="D8:G8"/>
    <mergeCell ref="B14:C14"/>
    <mergeCell ref="B24:O24"/>
    <mergeCell ref="B15:C15"/>
    <mergeCell ref="D6:G6"/>
    <mergeCell ref="B18:C18"/>
    <mergeCell ref="M4:N4"/>
    <mergeCell ref="B25:O25"/>
    <mergeCell ref="B26:O26"/>
    <mergeCell ref="B28:O28"/>
    <mergeCell ref="B27:O27"/>
    <mergeCell ref="N19:P20"/>
    <mergeCell ref="B23:O23"/>
    <mergeCell ref="D20:L20"/>
  </mergeCells>
  <dataValidations count="3">
    <dataValidation type="whole" operator="greaterThan" allowBlank="1" showInputMessage="1" showErrorMessage="1" error="Please enter a numerical value only, less than or equal to total net additions. " sqref="E18">
      <formula1>-1000000</formula1>
    </dataValidation>
    <dataValidation type="whole" operator="greaterThan" allowBlank="1" showInputMessage="1" showErrorMessage="1" sqref="D16:K16">
      <formula1>-1000000</formula1>
    </dataValidation>
    <dataValidation type="list" allowBlank="1" showErrorMessage="1" sqref="B4:C4">
      <formula1>$C$32:$C$386</formula1>
    </dataValidation>
  </dataValidations>
  <hyperlinks>
    <hyperlink ref="B6" location="'New Homes Bonus'!I14" tooltip="Click here to return to homepage" display="Return to homepage"/>
  </hyperlinks>
  <printOptions/>
  <pageMargins left="0.7480314960629921" right="0.7480314960629921" top="0.984251968503937" bottom="0.984251968503937" header="0.5118110236220472" footer="0.5118110236220472"/>
  <pageSetup fitToHeight="1" fitToWidth="1" horizontalDpi="600" verticalDpi="600" orientation="landscape" paperSize="9" scale="41" r:id="rId3"/>
  <legacyDrawing r:id="rId2"/>
</worksheet>
</file>

<file path=xl/worksheets/sheet4.xml><?xml version="1.0" encoding="utf-8"?>
<worksheet xmlns="http://schemas.openxmlformats.org/spreadsheetml/2006/main" xmlns:r="http://schemas.openxmlformats.org/officeDocument/2006/relationships">
  <dimension ref="B2:Q403"/>
  <sheetViews>
    <sheetView showRowColHeaders="0" zoomScale="85" zoomScaleNormal="85" zoomScalePageLayoutView="0" workbookViewId="0" topLeftCell="B4">
      <selection activeCell="B6" sqref="B6"/>
    </sheetView>
  </sheetViews>
  <sheetFormatPr defaultColWidth="9.140625" defaultRowHeight="12.75"/>
  <cols>
    <col min="1" max="1" width="4.140625" style="28" customWidth="1"/>
    <col min="2" max="2" width="25.7109375" style="28" customWidth="1"/>
    <col min="3" max="3" width="29.8515625" style="28" customWidth="1"/>
    <col min="4" max="12" width="13.00390625" style="28" customWidth="1"/>
    <col min="13" max="13" width="8.28125" style="28" customWidth="1"/>
    <col min="14" max="14" width="20.57421875" style="28" customWidth="1"/>
    <col min="15" max="15" width="19.28125" style="28" customWidth="1"/>
    <col min="16" max="16" width="20.8515625" style="28" customWidth="1"/>
    <col min="17" max="17" width="15.57421875" style="28" customWidth="1"/>
    <col min="18" max="18" width="37.140625" style="28" customWidth="1"/>
    <col min="19" max="19" width="24.00390625" style="28" customWidth="1"/>
    <col min="20" max="21" width="9.28125" style="28" bestFit="1" customWidth="1"/>
    <col min="22" max="16384" width="9.140625" style="28" customWidth="1"/>
  </cols>
  <sheetData>
    <row r="1" ht="12.75"/>
    <row r="2" spans="2:6" ht="33" customHeight="1">
      <c r="B2" s="251" t="s">
        <v>417</v>
      </c>
      <c r="C2" s="251"/>
      <c r="D2" s="251"/>
      <c r="E2" s="251"/>
      <c r="F2" s="104"/>
    </row>
    <row r="3" spans="2:6" ht="16.5" customHeight="1">
      <c r="B3" s="29"/>
      <c r="C3" s="30"/>
      <c r="D3" s="31"/>
      <c r="E3" s="31"/>
      <c r="F3" s="31"/>
    </row>
    <row r="4" spans="2:14" ht="37.5" customHeight="1">
      <c r="B4" s="274" t="s">
        <v>416</v>
      </c>
      <c r="C4" s="274"/>
      <c r="D4" s="252" t="s">
        <v>488</v>
      </c>
      <c r="E4" s="252"/>
      <c r="F4" s="252"/>
      <c r="G4" s="252"/>
      <c r="H4" s="35" t="str">
        <f>VLOOKUP($B$4,Data!$C$3:$H$359,2,0)</f>
        <v>-</v>
      </c>
      <c r="M4" s="273"/>
      <c r="N4" s="273"/>
    </row>
    <row r="5" spans="3:14" ht="19.5" customHeight="1">
      <c r="C5" s="52"/>
      <c r="D5" s="252" t="s">
        <v>489</v>
      </c>
      <c r="E5" s="252"/>
      <c r="F5" s="252"/>
      <c r="G5" s="252"/>
      <c r="H5" s="35" t="str">
        <f>VLOOKUP($B$4,Data!$C$3:$BF$359,4,0)</f>
        <v>-</v>
      </c>
      <c r="M5" s="36"/>
      <c r="N5" s="36"/>
    </row>
    <row r="6" spans="2:16" ht="21" customHeight="1">
      <c r="B6" s="231" t="s">
        <v>339</v>
      </c>
      <c r="C6" s="211"/>
      <c r="D6" s="270" t="s">
        <v>490</v>
      </c>
      <c r="E6" s="270"/>
      <c r="F6" s="270"/>
      <c r="G6" s="270"/>
      <c r="H6" s="35" t="str">
        <f>VLOOKUP($B$4,Data!$C$3:$H$359,6,0)</f>
        <v>-</v>
      </c>
      <c r="M6" s="38"/>
      <c r="N6" s="39"/>
      <c r="O6" s="42"/>
      <c r="P6" s="40"/>
    </row>
    <row r="7" spans="4:16" ht="18.75" customHeight="1">
      <c r="D7" s="252" t="s">
        <v>491</v>
      </c>
      <c r="E7" s="252"/>
      <c r="F7" s="252"/>
      <c r="G7" s="252"/>
      <c r="H7" s="35" t="str">
        <f>VLOOKUP($B$4,Data!$C$3:$H$359,3,0)</f>
        <v>-</v>
      </c>
      <c r="I7" s="41"/>
      <c r="J7" s="41"/>
      <c r="K7" s="41"/>
      <c r="O7" s="42"/>
      <c r="P7" s="42"/>
    </row>
    <row r="8" spans="4:17" ht="19.5" customHeight="1">
      <c r="D8" s="252" t="s">
        <v>493</v>
      </c>
      <c r="E8" s="252"/>
      <c r="F8" s="252"/>
      <c r="G8" s="252"/>
      <c r="H8" s="170" t="str">
        <f>VLOOKUP($B$4,Data!$C$3:$H$359,5,0)</f>
        <v>-</v>
      </c>
      <c r="O8" s="36"/>
      <c r="P8" s="36"/>
      <c r="Q8" s="36"/>
    </row>
    <row r="9" spans="10:17" ht="25.5" customHeight="1">
      <c r="J9" s="43"/>
      <c r="K9" s="43"/>
      <c r="N9" s="36"/>
      <c r="O9" s="44"/>
      <c r="P9" s="45"/>
      <c r="Q9" s="46"/>
    </row>
    <row r="10" spans="3:17" ht="33.75" customHeight="1">
      <c r="C10" s="151" t="s">
        <v>1</v>
      </c>
      <c r="D10" s="151" t="s">
        <v>2</v>
      </c>
      <c r="E10" s="151" t="s">
        <v>3</v>
      </c>
      <c r="F10" s="151" t="s">
        <v>4</v>
      </c>
      <c r="G10" s="151" t="s">
        <v>5</v>
      </c>
      <c r="H10" s="151" t="s">
        <v>6</v>
      </c>
      <c r="I10" s="151" t="s">
        <v>7</v>
      </c>
      <c r="J10" s="151" t="s">
        <v>8</v>
      </c>
      <c r="K10" s="151" t="s">
        <v>9</v>
      </c>
      <c r="L10" s="151" t="s">
        <v>335</v>
      </c>
      <c r="N10" s="47"/>
      <c r="O10" s="48" t="s">
        <v>371</v>
      </c>
      <c r="P10" s="72"/>
      <c r="Q10" s="50"/>
    </row>
    <row r="11" spans="3:17" ht="36.75" customHeight="1">
      <c r="C11" s="152" t="s">
        <v>503</v>
      </c>
      <c r="D11" s="162">
        <f>VLOOKUP($B$4,Data!$C$4:$AA$359,18,0)</f>
        <v>0</v>
      </c>
      <c r="E11" s="162">
        <f>VLOOKUP($B$4,Data!$C$4:$AA$359,19,0)</f>
        <v>0</v>
      </c>
      <c r="F11" s="162">
        <f>VLOOKUP($B$4,Data!$C$4:$AA$359,20,0)</f>
        <v>0</v>
      </c>
      <c r="G11" s="162">
        <f>VLOOKUP($B$4,Data!$C$4:$AA$359,21,0)</f>
        <v>0</v>
      </c>
      <c r="H11" s="162">
        <f>VLOOKUP($B$4,Data!$C$4:$AA$359,22,0)</f>
        <v>0</v>
      </c>
      <c r="I11" s="162">
        <f>VLOOKUP($B$4,Data!$C$4:$AA$359,23,0)</f>
        <v>0</v>
      </c>
      <c r="J11" s="162">
        <f>VLOOKUP($B$4,Data!$C$4:$AA$359,24,0)</f>
        <v>0</v>
      </c>
      <c r="K11" s="162">
        <f>VLOOKUP($B$4,Data!$C$4:$AA$359,25,0)</f>
        <v>0</v>
      </c>
      <c r="L11" s="165" t="str">
        <f>H4</f>
        <v>-</v>
      </c>
      <c r="N11" s="51" t="s">
        <v>413</v>
      </c>
      <c r="O11" s="52"/>
      <c r="P11" s="51" t="s">
        <v>412</v>
      </c>
      <c r="Q11" s="36"/>
    </row>
    <row r="12" spans="3:17" ht="52.5" customHeight="1">
      <c r="C12" s="152" t="s">
        <v>502</v>
      </c>
      <c r="D12" s="175">
        <f>Data!CO10</f>
        <v>978.6533333333333</v>
      </c>
      <c r="E12" s="175">
        <f>Data!CP10</f>
        <v>1141.7622222222224</v>
      </c>
      <c r="F12" s="175">
        <f>Data!CQ10</f>
        <v>1304.871111111111</v>
      </c>
      <c r="G12" s="175">
        <f>Data!CR10</f>
        <v>1467.98</v>
      </c>
      <c r="H12" s="175">
        <f>Data!CS10</f>
        <v>1794.197777777778</v>
      </c>
      <c r="I12" s="175">
        <f>Data!CT10</f>
        <v>2120.4155555555553</v>
      </c>
      <c r="J12" s="175">
        <f>Data!CU10</f>
        <v>2446.6333333333337</v>
      </c>
      <c r="K12" s="175">
        <f>Data!CV10</f>
        <v>2935.96</v>
      </c>
      <c r="L12" s="164"/>
      <c r="N12" s="54">
        <f>N14*N24</f>
        <v>0</v>
      </c>
      <c r="P12" s="73">
        <f>P14*P24</f>
        <v>0</v>
      </c>
      <c r="Q12" s="36"/>
    </row>
    <row r="13" spans="3:17" ht="42.75" customHeight="1">
      <c r="C13" s="152" t="s">
        <v>472</v>
      </c>
      <c r="G13" s="175"/>
      <c r="L13" s="175">
        <v>350</v>
      </c>
      <c r="N13" s="233"/>
      <c r="P13" s="232"/>
      <c r="Q13" s="36"/>
    </row>
    <row r="14" spans="2:17" ht="20.25" customHeight="1">
      <c r="B14" s="55"/>
      <c r="C14" s="56"/>
      <c r="D14" s="222"/>
      <c r="E14" s="222"/>
      <c r="F14" s="222"/>
      <c r="G14" s="222"/>
      <c r="H14" s="222"/>
      <c r="I14" s="222"/>
      <c r="J14" s="222"/>
      <c r="K14" s="222"/>
      <c r="L14" s="32"/>
      <c r="N14" s="242">
        <f>IF(O23&gt;0,O23,0)+((D19+D23)*$L$13)</f>
        <v>0</v>
      </c>
      <c r="O14" s="243"/>
      <c r="P14" s="244">
        <f>IF(O23&gt;0,O23,0)+((D19+D23)*$L$13)</f>
        <v>0</v>
      </c>
      <c r="Q14" s="234"/>
    </row>
    <row r="15" spans="2:17" ht="26.25" customHeight="1" thickBot="1">
      <c r="B15" s="280" t="s">
        <v>342</v>
      </c>
      <c r="C15" s="281"/>
      <c r="D15" s="63"/>
      <c r="E15" s="53"/>
      <c r="F15" s="53"/>
      <c r="G15" s="53"/>
      <c r="H15" s="53"/>
      <c r="I15" s="53"/>
      <c r="J15" s="53"/>
      <c r="K15" s="53"/>
      <c r="L15" s="32"/>
      <c r="N15" s="234"/>
      <c r="O15" s="234"/>
      <c r="P15" s="234"/>
      <c r="Q15" s="234"/>
    </row>
    <row r="16" spans="2:17" ht="41.25" customHeight="1" thickBot="1">
      <c r="B16" s="262"/>
      <c r="C16" s="262"/>
      <c r="D16" s="11">
        <v>0</v>
      </c>
      <c r="E16" s="11">
        <v>0</v>
      </c>
      <c r="F16" s="11">
        <v>0</v>
      </c>
      <c r="G16" s="11">
        <v>0</v>
      </c>
      <c r="H16" s="11">
        <v>0</v>
      </c>
      <c r="I16" s="11">
        <v>0</v>
      </c>
      <c r="J16" s="11">
        <v>0</v>
      </c>
      <c r="K16" s="11">
        <v>0</v>
      </c>
      <c r="L16" s="62">
        <f>SUM(D16:K16)</f>
        <v>0</v>
      </c>
      <c r="N16" s="47"/>
      <c r="O16" s="48" t="s">
        <v>411</v>
      </c>
      <c r="P16" s="74"/>
      <c r="Q16" s="57"/>
    </row>
    <row r="17" spans="2:17" ht="2.25" customHeight="1">
      <c r="B17" s="59"/>
      <c r="C17" s="56"/>
      <c r="D17" s="33"/>
      <c r="E17" s="33"/>
      <c r="F17" s="33"/>
      <c r="G17" s="33"/>
      <c r="H17" s="33"/>
      <c r="I17" s="33"/>
      <c r="J17" s="33"/>
      <c r="K17" s="33"/>
      <c r="L17" s="32"/>
      <c r="N17" s="75"/>
      <c r="O17" s="36"/>
      <c r="P17" s="42"/>
      <c r="Q17" s="36"/>
    </row>
    <row r="18" spans="2:17" ht="9" customHeight="1" thickBot="1">
      <c r="B18" s="76"/>
      <c r="C18" s="59"/>
      <c r="D18" s="29"/>
      <c r="E18" s="29"/>
      <c r="F18" s="29"/>
      <c r="G18" s="29"/>
      <c r="H18" s="29"/>
      <c r="I18" s="29"/>
      <c r="J18" s="29"/>
      <c r="K18" s="29"/>
      <c r="L18" s="32"/>
      <c r="O18" s="77"/>
      <c r="P18" s="36"/>
      <c r="Q18" s="36"/>
    </row>
    <row r="19" spans="2:17" ht="40.5" customHeight="1" thickBot="1">
      <c r="B19" s="275" t="s">
        <v>464</v>
      </c>
      <c r="C19" s="276"/>
      <c r="D19" s="11">
        <v>0</v>
      </c>
      <c r="E19" s="63"/>
      <c r="F19" s="63"/>
      <c r="G19" s="63"/>
      <c r="H19" s="63"/>
      <c r="I19" s="63"/>
      <c r="J19" s="63"/>
      <c r="K19" s="63"/>
      <c r="L19" s="37">
        <f>D19</f>
        <v>0</v>
      </c>
      <c r="N19" s="51" t="s">
        <v>413</v>
      </c>
      <c r="O19" s="78"/>
      <c r="P19" s="51" t="s">
        <v>412</v>
      </c>
      <c r="Q19" s="78"/>
    </row>
    <row r="20" spans="2:17" ht="11.25" customHeight="1" thickBot="1">
      <c r="B20" s="79"/>
      <c r="C20" s="59"/>
      <c r="D20" s="29"/>
      <c r="E20" s="29"/>
      <c r="F20" s="29"/>
      <c r="G20" s="29"/>
      <c r="H20" s="29"/>
      <c r="I20" s="29"/>
      <c r="J20" s="29"/>
      <c r="K20" s="29"/>
      <c r="L20" s="32"/>
      <c r="N20" s="78"/>
      <c r="O20" s="78"/>
      <c r="P20" s="78"/>
      <c r="Q20" s="78"/>
    </row>
    <row r="21" spans="2:17" ht="41.25" customHeight="1" thickBot="1">
      <c r="B21" s="277" t="s">
        <v>467</v>
      </c>
      <c r="C21" s="276"/>
      <c r="D21" s="11">
        <v>0</v>
      </c>
      <c r="E21" s="11">
        <v>0</v>
      </c>
      <c r="F21" s="11">
        <v>0</v>
      </c>
      <c r="G21" s="11">
        <v>0</v>
      </c>
      <c r="H21" s="11">
        <v>0</v>
      </c>
      <c r="I21" s="11">
        <v>0</v>
      </c>
      <c r="J21" s="11">
        <v>0</v>
      </c>
      <c r="K21" s="11">
        <v>0</v>
      </c>
      <c r="L21" s="37">
        <f>SUM(D21:K21)</f>
        <v>0</v>
      </c>
      <c r="N21" s="80">
        <f>N12*6</f>
        <v>0</v>
      </c>
      <c r="O21" s="78"/>
      <c r="P21" s="80">
        <f>P12*6</f>
        <v>0</v>
      </c>
      <c r="Q21" s="78"/>
    </row>
    <row r="22" spans="2:17" ht="11.25" customHeight="1" thickBot="1">
      <c r="B22" s="59"/>
      <c r="C22" s="59"/>
      <c r="D22" s="29"/>
      <c r="E22" s="29"/>
      <c r="F22" s="29"/>
      <c r="G22" s="29"/>
      <c r="H22" s="29"/>
      <c r="I22" s="29"/>
      <c r="J22" s="29"/>
      <c r="K22" s="29"/>
      <c r="L22" s="32"/>
      <c r="N22" s="75"/>
      <c r="O22" s="36"/>
      <c r="P22" s="36"/>
      <c r="Q22" s="36"/>
    </row>
    <row r="23" spans="2:17" ht="41.25" customHeight="1" thickBot="1">
      <c r="B23" s="278" t="s">
        <v>466</v>
      </c>
      <c r="C23" s="279"/>
      <c r="D23" s="11">
        <v>0</v>
      </c>
      <c r="E23" s="63"/>
      <c r="F23" s="63"/>
      <c r="G23" s="63"/>
      <c r="H23" s="63"/>
      <c r="I23" s="63"/>
      <c r="J23" s="63"/>
      <c r="K23" s="63"/>
      <c r="L23" s="37">
        <f>D23</f>
        <v>0</v>
      </c>
      <c r="M23" s="179"/>
      <c r="N23" s="236"/>
      <c r="O23" s="237">
        <f>((((D12*D16)+(E12*E16)+(F12*F16)+(G12*G16)+(H12*H16)+(I12*I16)+(J12*J16)+(K12*K16)+(D21*D12)+(E21*E12)+(F21*F12)+(G21*G12)+(H21*H12)+(I21*I12)+(J21*J12)+(K21*K12)+(D23*(D12)))))</f>
        <v>0</v>
      </c>
      <c r="P23" s="238"/>
      <c r="Q23" s="36"/>
    </row>
    <row r="24" spans="2:17" ht="27" customHeight="1">
      <c r="B24" s="82"/>
      <c r="C24" s="83"/>
      <c r="D24" s="84"/>
      <c r="E24" s="84"/>
      <c r="F24" s="84"/>
      <c r="G24" s="84"/>
      <c r="H24" s="84"/>
      <c r="I24" s="84"/>
      <c r="J24" s="84"/>
      <c r="K24" s="84"/>
      <c r="L24" s="85"/>
      <c r="M24" s="180"/>
      <c r="N24" s="239">
        <f>(VLOOKUP($B$4,Data!$C$4:$BL$359,61,0))</f>
        <v>0</v>
      </c>
      <c r="O24" s="240"/>
      <c r="P24" s="239">
        <f>(VLOOKUP($B$4,Data!$C$4:$BL$359,62,0))</f>
        <v>0</v>
      </c>
      <c r="Q24" s="235"/>
    </row>
    <row r="25" spans="2:17" ht="18.75" customHeight="1">
      <c r="B25" s="36"/>
      <c r="C25" s="83"/>
      <c r="D25" s="86"/>
      <c r="E25" s="84"/>
      <c r="F25" s="84"/>
      <c r="G25" s="84"/>
      <c r="H25" s="84"/>
      <c r="I25" s="84"/>
      <c r="J25" s="84"/>
      <c r="K25" s="84"/>
      <c r="L25" s="85"/>
      <c r="M25" s="180"/>
      <c r="N25" s="241"/>
      <c r="O25" s="241"/>
      <c r="P25" s="241"/>
      <c r="Q25" s="235"/>
    </row>
    <row r="26" ht="18.75">
      <c r="B26" s="65" t="s">
        <v>337</v>
      </c>
    </row>
    <row r="27" spans="2:17" ht="36" customHeight="1">
      <c r="B27" s="255" t="s">
        <v>507</v>
      </c>
      <c r="C27" s="256"/>
      <c r="D27" s="256"/>
      <c r="E27" s="256"/>
      <c r="F27" s="256"/>
      <c r="G27" s="256"/>
      <c r="H27" s="256"/>
      <c r="I27" s="256"/>
      <c r="J27" s="256"/>
      <c r="K27" s="256"/>
      <c r="L27" s="256"/>
      <c r="M27" s="256"/>
      <c r="N27" s="256"/>
      <c r="O27" s="256"/>
      <c r="Q27" s="66"/>
    </row>
    <row r="28" spans="2:15" ht="15.75">
      <c r="B28" s="249" t="s">
        <v>504</v>
      </c>
      <c r="C28" s="250"/>
      <c r="D28" s="250"/>
      <c r="E28" s="250"/>
      <c r="F28" s="250"/>
      <c r="G28" s="250"/>
      <c r="H28" s="250"/>
      <c r="I28" s="250"/>
      <c r="J28" s="250"/>
      <c r="K28" s="250"/>
      <c r="L28" s="250"/>
      <c r="M28" s="250"/>
      <c r="N28" s="250"/>
      <c r="O28" s="250"/>
    </row>
    <row r="29" spans="2:15" ht="51" customHeight="1">
      <c r="B29" s="255" t="s">
        <v>505</v>
      </c>
      <c r="C29" s="260"/>
      <c r="D29" s="260"/>
      <c r="E29" s="260"/>
      <c r="F29" s="260"/>
      <c r="G29" s="260"/>
      <c r="H29" s="260"/>
      <c r="I29" s="260"/>
      <c r="J29" s="260"/>
      <c r="K29" s="260"/>
      <c r="L29" s="260"/>
      <c r="M29" s="260"/>
      <c r="N29" s="260"/>
      <c r="O29" s="260"/>
    </row>
    <row r="30" spans="2:15" ht="17.25" customHeight="1">
      <c r="B30" s="249" t="s">
        <v>474</v>
      </c>
      <c r="C30" s="250"/>
      <c r="D30" s="250"/>
      <c r="E30" s="250"/>
      <c r="F30" s="250"/>
      <c r="G30" s="250"/>
      <c r="H30" s="250"/>
      <c r="I30" s="250"/>
      <c r="J30" s="250"/>
      <c r="K30" s="250"/>
      <c r="L30" s="250"/>
      <c r="M30" s="250"/>
      <c r="N30" s="250"/>
      <c r="O30" s="250"/>
    </row>
    <row r="31" spans="2:15" ht="36" customHeight="1">
      <c r="B31" s="255" t="s">
        <v>511</v>
      </c>
      <c r="C31" s="255"/>
      <c r="D31" s="255"/>
      <c r="E31" s="255"/>
      <c r="F31" s="255"/>
      <c r="G31" s="255"/>
      <c r="H31" s="255"/>
      <c r="I31" s="255"/>
      <c r="J31" s="255"/>
      <c r="K31" s="255"/>
      <c r="L31" s="255"/>
      <c r="M31" s="255"/>
      <c r="N31" s="255"/>
      <c r="O31" s="255"/>
    </row>
    <row r="32" spans="2:17" ht="38.25" customHeight="1">
      <c r="B32" s="255" t="s">
        <v>465</v>
      </c>
      <c r="C32" s="256"/>
      <c r="D32" s="256"/>
      <c r="E32" s="256"/>
      <c r="F32" s="256"/>
      <c r="G32" s="256"/>
      <c r="H32" s="256"/>
      <c r="I32" s="256"/>
      <c r="J32" s="256"/>
      <c r="K32" s="256"/>
      <c r="L32" s="256"/>
      <c r="M32" s="256"/>
      <c r="N32" s="256"/>
      <c r="O32" s="256"/>
      <c r="P32" s="81"/>
      <c r="Q32" s="36"/>
    </row>
    <row r="33" spans="2:17" ht="15.75" customHeight="1">
      <c r="B33" s="256" t="s">
        <v>512</v>
      </c>
      <c r="C33" s="256"/>
      <c r="D33" s="256"/>
      <c r="E33" s="256"/>
      <c r="F33" s="256"/>
      <c r="G33" s="256"/>
      <c r="H33" s="256"/>
      <c r="I33" s="256"/>
      <c r="J33" s="256"/>
      <c r="K33" s="256"/>
      <c r="L33" s="256"/>
      <c r="M33" s="256"/>
      <c r="N33" s="256"/>
      <c r="O33" s="256"/>
      <c r="P33" s="36"/>
      <c r="Q33" s="36"/>
    </row>
    <row r="34" spans="2:17" ht="16.5" customHeight="1">
      <c r="B34" s="87"/>
      <c r="N34" s="57"/>
      <c r="O34" s="57"/>
      <c r="P34" s="57"/>
      <c r="Q34" s="57"/>
    </row>
    <row r="35" ht="13.5" customHeight="1">
      <c r="B35" s="87"/>
    </row>
    <row r="36" ht="15" customHeight="1">
      <c r="B36" s="87"/>
    </row>
    <row r="37" spans="2:13" ht="33.75" customHeight="1">
      <c r="B37" s="256"/>
      <c r="C37" s="256"/>
      <c r="D37" s="256"/>
      <c r="E37" s="256"/>
      <c r="F37" s="256"/>
      <c r="G37" s="256"/>
      <c r="H37" s="256"/>
      <c r="I37" s="256"/>
      <c r="J37" s="256"/>
      <c r="K37" s="256"/>
      <c r="L37" s="256"/>
      <c r="M37" s="256"/>
    </row>
    <row r="38" ht="15.75">
      <c r="B38" s="87"/>
    </row>
    <row r="42" ht="13.5" customHeight="1"/>
    <row r="45" ht="9.75" customHeight="1"/>
    <row r="47" ht="12.75" hidden="1"/>
    <row r="48" spans="3:6" ht="12.75" hidden="1">
      <c r="C48" s="68" t="s">
        <v>0</v>
      </c>
      <c r="D48" s="36"/>
      <c r="E48" s="36"/>
      <c r="F48" s="36"/>
    </row>
    <row r="49" spans="3:6" ht="12.75" hidden="1">
      <c r="C49" s="28" t="s">
        <v>416</v>
      </c>
      <c r="D49" s="36"/>
      <c r="E49" s="36"/>
      <c r="F49" s="36"/>
    </row>
    <row r="50" spans="3:6" ht="12.75" hidden="1">
      <c r="C50" s="7" t="s">
        <v>11</v>
      </c>
      <c r="D50" s="36"/>
      <c r="E50" s="69"/>
      <c r="F50" s="69"/>
    </row>
    <row r="51" spans="3:6" ht="12.75" hidden="1">
      <c r="C51" s="7" t="s">
        <v>12</v>
      </c>
      <c r="D51" s="36"/>
      <c r="E51" s="69"/>
      <c r="F51" s="36"/>
    </row>
    <row r="52" spans="3:6" ht="12.75" hidden="1">
      <c r="C52" s="7" t="s">
        <v>13</v>
      </c>
      <c r="D52" s="36"/>
      <c r="E52" s="69"/>
      <c r="F52" s="36"/>
    </row>
    <row r="53" spans="3:6" ht="12.75" hidden="1">
      <c r="C53" s="7" t="s">
        <v>14</v>
      </c>
      <c r="D53" s="36"/>
      <c r="E53" s="69"/>
      <c r="F53" s="36"/>
    </row>
    <row r="54" spans="3:6" ht="12.75" hidden="1">
      <c r="C54" s="7" t="s">
        <v>15</v>
      </c>
      <c r="D54" s="36"/>
      <c r="E54" s="69"/>
      <c r="F54" s="36"/>
    </row>
    <row r="55" spans="3:6" ht="12.75" hidden="1">
      <c r="C55" s="7" t="s">
        <v>16</v>
      </c>
      <c r="D55" s="36"/>
      <c r="E55" s="69"/>
      <c r="F55" s="36"/>
    </row>
    <row r="56" spans="3:6" ht="12.75" hidden="1">
      <c r="C56" s="7" t="s">
        <v>17</v>
      </c>
      <c r="D56" s="36"/>
      <c r="E56" s="69"/>
      <c r="F56" s="36"/>
    </row>
    <row r="57" spans="3:6" ht="12.75" hidden="1">
      <c r="C57" s="8" t="s">
        <v>18</v>
      </c>
      <c r="D57" s="36"/>
      <c r="E57" s="69"/>
      <c r="F57" s="36"/>
    </row>
    <row r="58" spans="3:6" ht="12.75" hidden="1">
      <c r="C58" s="7" t="s">
        <v>19</v>
      </c>
      <c r="D58" s="36"/>
      <c r="E58" s="69"/>
      <c r="F58" s="36"/>
    </row>
    <row r="59" spans="3:6" ht="12.75" hidden="1">
      <c r="C59" s="7" t="s">
        <v>20</v>
      </c>
      <c r="D59" s="36"/>
      <c r="E59" s="69"/>
      <c r="F59" s="36"/>
    </row>
    <row r="60" spans="3:4" ht="12.75" hidden="1">
      <c r="C60" s="7" t="s">
        <v>21</v>
      </c>
      <c r="D60" s="36"/>
    </row>
    <row r="61" spans="3:4" ht="12.75" hidden="1">
      <c r="C61" s="7" t="s">
        <v>22</v>
      </c>
      <c r="D61" s="36"/>
    </row>
    <row r="62" spans="3:4" ht="12.75" hidden="1">
      <c r="C62" s="7" t="s">
        <v>23</v>
      </c>
      <c r="D62" s="36"/>
    </row>
    <row r="63" spans="3:4" ht="12.75" hidden="1">
      <c r="C63" s="7" t="s">
        <v>24</v>
      </c>
      <c r="D63" s="36"/>
    </row>
    <row r="64" spans="3:4" ht="12.75" hidden="1">
      <c r="C64" s="7" t="s">
        <v>25</v>
      </c>
      <c r="D64" s="36"/>
    </row>
    <row r="65" spans="3:4" ht="12.75" hidden="1">
      <c r="C65" s="7" t="s">
        <v>26</v>
      </c>
      <c r="D65" s="36"/>
    </row>
    <row r="66" spans="3:4" ht="12.75" hidden="1">
      <c r="C66" s="7" t="s">
        <v>27</v>
      </c>
      <c r="D66" s="36"/>
    </row>
    <row r="67" spans="3:4" ht="12.75" hidden="1">
      <c r="C67" s="7" t="s">
        <v>28</v>
      </c>
      <c r="D67" s="36"/>
    </row>
    <row r="68" spans="3:4" ht="12.75" hidden="1">
      <c r="C68" s="7" t="s">
        <v>29</v>
      </c>
      <c r="D68" s="36"/>
    </row>
    <row r="69" spans="3:4" ht="12.75" hidden="1">
      <c r="C69" s="7" t="s">
        <v>30</v>
      </c>
      <c r="D69" s="36"/>
    </row>
    <row r="70" spans="3:4" ht="12.75" hidden="1">
      <c r="C70" s="7" t="s">
        <v>31</v>
      </c>
      <c r="D70" s="36"/>
    </row>
    <row r="71" spans="3:4" ht="12.75" hidden="1">
      <c r="C71" s="7" t="s">
        <v>32</v>
      </c>
      <c r="D71" s="36"/>
    </row>
    <row r="72" spans="3:4" ht="12.75" hidden="1">
      <c r="C72" s="7" t="s">
        <v>33</v>
      </c>
      <c r="D72" s="36"/>
    </row>
    <row r="73" spans="3:4" ht="12.75" hidden="1">
      <c r="C73" s="7" t="s">
        <v>34</v>
      </c>
      <c r="D73" s="36"/>
    </row>
    <row r="74" spans="3:4" ht="12.75" hidden="1">
      <c r="C74" s="7" t="s">
        <v>35</v>
      </c>
      <c r="D74" s="36"/>
    </row>
    <row r="75" spans="3:4" ht="12.75" hidden="1">
      <c r="C75" s="7" t="s">
        <v>36</v>
      </c>
      <c r="D75" s="36"/>
    </row>
    <row r="76" spans="3:4" ht="12.75" hidden="1">
      <c r="C76" s="7" t="s">
        <v>37</v>
      </c>
      <c r="D76" s="36"/>
    </row>
    <row r="77" spans="3:4" ht="12.75" hidden="1">
      <c r="C77" s="7" t="s">
        <v>38</v>
      </c>
      <c r="D77" s="36"/>
    </row>
    <row r="78" spans="3:4" ht="12.75" hidden="1">
      <c r="C78" s="7" t="s">
        <v>39</v>
      </c>
      <c r="D78" s="36"/>
    </row>
    <row r="79" spans="3:4" ht="12.75" hidden="1">
      <c r="C79" s="7" t="s">
        <v>40</v>
      </c>
      <c r="D79" s="36"/>
    </row>
    <row r="80" spans="3:4" ht="12.75" hidden="1">
      <c r="C80" s="7" t="s">
        <v>41</v>
      </c>
      <c r="D80" s="36"/>
    </row>
    <row r="81" spans="3:4" ht="12.75" hidden="1">
      <c r="C81" s="7" t="s">
        <v>42</v>
      </c>
      <c r="D81" s="36"/>
    </row>
    <row r="82" spans="3:4" ht="12.75" hidden="1">
      <c r="C82" s="7" t="s">
        <v>43</v>
      </c>
      <c r="D82" s="36"/>
    </row>
    <row r="83" spans="3:4" ht="12.75" hidden="1">
      <c r="C83" s="7" t="s">
        <v>44</v>
      </c>
      <c r="D83" s="36"/>
    </row>
    <row r="84" spans="3:4" ht="12.75" hidden="1">
      <c r="C84" s="7" t="s">
        <v>45</v>
      </c>
      <c r="D84" s="36"/>
    </row>
    <row r="85" spans="3:4" ht="12.75" hidden="1">
      <c r="C85" s="7" t="s">
        <v>46</v>
      </c>
      <c r="D85" s="36"/>
    </row>
    <row r="86" spans="3:4" ht="12.75" hidden="1">
      <c r="C86" s="7" t="s">
        <v>47</v>
      </c>
      <c r="D86" s="36"/>
    </row>
    <row r="87" spans="3:4" ht="12.75" hidden="1">
      <c r="C87" s="7" t="s">
        <v>48</v>
      </c>
      <c r="D87" s="36"/>
    </row>
    <row r="88" spans="3:4" ht="12.75" hidden="1">
      <c r="C88" s="7" t="s">
        <v>49</v>
      </c>
      <c r="D88" s="36"/>
    </row>
    <row r="89" spans="3:4" ht="12.75" hidden="1">
      <c r="C89" s="7" t="s">
        <v>50</v>
      </c>
      <c r="D89" s="36"/>
    </row>
    <row r="90" spans="3:4" ht="12.75" hidden="1">
      <c r="C90" s="7" t="s">
        <v>51</v>
      </c>
      <c r="D90" s="36"/>
    </row>
    <row r="91" spans="3:4" ht="12.75" hidden="1">
      <c r="C91" s="7" t="s">
        <v>52</v>
      </c>
      <c r="D91" s="36"/>
    </row>
    <row r="92" spans="3:4" ht="12.75" hidden="1">
      <c r="C92" s="7" t="s">
        <v>53</v>
      </c>
      <c r="D92" s="36"/>
    </row>
    <row r="93" spans="3:4" ht="12.75" hidden="1">
      <c r="C93" s="7" t="s">
        <v>54</v>
      </c>
      <c r="D93" s="36"/>
    </row>
    <row r="94" spans="3:4" ht="12.75" hidden="1">
      <c r="C94" s="7" t="s">
        <v>55</v>
      </c>
      <c r="D94" s="36"/>
    </row>
    <row r="95" spans="3:4" ht="12.75" hidden="1">
      <c r="C95" s="7" t="s">
        <v>56</v>
      </c>
      <c r="D95" s="36"/>
    </row>
    <row r="96" spans="3:4" ht="12.75" hidden="1">
      <c r="C96" s="7" t="s">
        <v>57</v>
      </c>
      <c r="D96" s="36"/>
    </row>
    <row r="97" spans="3:4" ht="12.75" hidden="1">
      <c r="C97" s="7" t="s">
        <v>58</v>
      </c>
      <c r="D97" s="36"/>
    </row>
    <row r="98" spans="3:4" ht="12.75" hidden="1">
      <c r="C98" s="7" t="s">
        <v>59</v>
      </c>
      <c r="D98" s="36"/>
    </row>
    <row r="99" spans="3:4" ht="12.75" hidden="1">
      <c r="C99" s="7" t="s">
        <v>60</v>
      </c>
      <c r="D99" s="36"/>
    </row>
    <row r="100" spans="3:4" ht="12.75" hidden="1">
      <c r="C100" s="7" t="s">
        <v>61</v>
      </c>
      <c r="D100" s="36"/>
    </row>
    <row r="101" spans="3:4" ht="12.75" hidden="1">
      <c r="C101" s="7" t="s">
        <v>62</v>
      </c>
      <c r="D101" s="36"/>
    </row>
    <row r="102" spans="3:4" ht="12.75" hidden="1">
      <c r="C102" s="7" t="s">
        <v>63</v>
      </c>
      <c r="D102" s="36"/>
    </row>
    <row r="103" spans="3:4" ht="12.75" hidden="1">
      <c r="C103" s="7" t="s">
        <v>64</v>
      </c>
      <c r="D103" s="36"/>
    </row>
    <row r="104" spans="3:4" ht="12.75" hidden="1">
      <c r="C104" s="7" t="s">
        <v>65</v>
      </c>
      <c r="D104" s="36"/>
    </row>
    <row r="105" spans="3:4" ht="12.75" hidden="1">
      <c r="C105" s="7" t="s">
        <v>66</v>
      </c>
      <c r="D105" s="36"/>
    </row>
    <row r="106" spans="3:4" ht="12.75" hidden="1">
      <c r="C106" s="7" t="s">
        <v>67</v>
      </c>
      <c r="D106" s="36"/>
    </row>
    <row r="107" spans="3:4" ht="12.75" hidden="1">
      <c r="C107" s="7" t="s">
        <v>68</v>
      </c>
      <c r="D107" s="36"/>
    </row>
    <row r="108" spans="3:4" ht="12.75" hidden="1">
      <c r="C108" s="7" t="s">
        <v>69</v>
      </c>
      <c r="D108" s="36"/>
    </row>
    <row r="109" spans="3:4" ht="12.75" hidden="1">
      <c r="C109" s="7" t="s">
        <v>70</v>
      </c>
      <c r="D109" s="36"/>
    </row>
    <row r="110" spans="3:4" ht="12.75" hidden="1">
      <c r="C110" s="7" t="s">
        <v>71</v>
      </c>
      <c r="D110" s="36"/>
    </row>
    <row r="111" spans="3:4" ht="12.75" hidden="1">
      <c r="C111" s="7" t="s">
        <v>72</v>
      </c>
      <c r="D111" s="36"/>
    </row>
    <row r="112" spans="3:4" ht="12.75" hidden="1">
      <c r="C112" s="7" t="s">
        <v>73</v>
      </c>
      <c r="D112" s="36"/>
    </row>
    <row r="113" spans="3:4" ht="12.75" hidden="1">
      <c r="C113" s="7" t="s">
        <v>74</v>
      </c>
      <c r="D113" s="36"/>
    </row>
    <row r="114" spans="3:4" ht="12.75" hidden="1">
      <c r="C114" s="7" t="s">
        <v>75</v>
      </c>
      <c r="D114" s="36"/>
    </row>
    <row r="115" spans="3:4" ht="12.75" hidden="1">
      <c r="C115" s="7" t="s">
        <v>76</v>
      </c>
      <c r="D115" s="36"/>
    </row>
    <row r="116" spans="3:4" ht="12.75" hidden="1">
      <c r="C116" s="7" t="s">
        <v>77</v>
      </c>
      <c r="D116" s="36"/>
    </row>
    <row r="117" spans="3:4" ht="12.75" hidden="1">
      <c r="C117" s="7" t="s">
        <v>78</v>
      </c>
      <c r="D117" s="36"/>
    </row>
    <row r="118" spans="3:4" ht="12.75" hidden="1">
      <c r="C118" s="7" t="s">
        <v>79</v>
      </c>
      <c r="D118" s="36"/>
    </row>
    <row r="119" spans="3:4" ht="12.75" hidden="1">
      <c r="C119" s="7" t="s">
        <v>80</v>
      </c>
      <c r="D119" s="36"/>
    </row>
    <row r="120" spans="3:4" ht="12.75" hidden="1">
      <c r="C120" s="7" t="s">
        <v>81</v>
      </c>
      <c r="D120" s="36"/>
    </row>
    <row r="121" spans="3:4" ht="12.75" hidden="1">
      <c r="C121" s="7" t="s">
        <v>82</v>
      </c>
      <c r="D121" s="36"/>
    </row>
    <row r="122" spans="3:4" ht="12.75" hidden="1">
      <c r="C122" s="7" t="s">
        <v>83</v>
      </c>
      <c r="D122" s="36"/>
    </row>
    <row r="123" spans="3:4" ht="12.75" hidden="1">
      <c r="C123" s="7" t="s">
        <v>84</v>
      </c>
      <c r="D123" s="36"/>
    </row>
    <row r="124" spans="3:4" ht="12.75" hidden="1">
      <c r="C124" s="7" t="s">
        <v>85</v>
      </c>
      <c r="D124" s="36"/>
    </row>
    <row r="125" spans="3:4" ht="12.75" hidden="1">
      <c r="C125" s="7" t="s">
        <v>86</v>
      </c>
      <c r="D125" s="36"/>
    </row>
    <row r="126" spans="3:4" ht="12.75" hidden="1">
      <c r="C126" s="7" t="s">
        <v>87</v>
      </c>
      <c r="D126" s="36"/>
    </row>
    <row r="127" spans="3:4" ht="12.75" hidden="1">
      <c r="C127" s="7" t="s">
        <v>88</v>
      </c>
      <c r="D127" s="36"/>
    </row>
    <row r="128" spans="3:4" ht="12.75" hidden="1">
      <c r="C128" s="7" t="s">
        <v>89</v>
      </c>
      <c r="D128" s="36"/>
    </row>
    <row r="129" spans="3:4" ht="12.75" hidden="1">
      <c r="C129" s="7" t="s">
        <v>90</v>
      </c>
      <c r="D129" s="36"/>
    </row>
    <row r="130" spans="3:4" ht="12.75" hidden="1">
      <c r="C130" s="7" t="s">
        <v>91</v>
      </c>
      <c r="D130" s="36"/>
    </row>
    <row r="131" spans="3:4" ht="12.75" hidden="1">
      <c r="C131" s="7" t="s">
        <v>92</v>
      </c>
      <c r="D131" s="36"/>
    </row>
    <row r="132" spans="3:4" ht="12.75" hidden="1">
      <c r="C132" s="7" t="s">
        <v>93</v>
      </c>
      <c r="D132" s="36"/>
    </row>
    <row r="133" spans="3:4" ht="12.75" hidden="1">
      <c r="C133" s="7" t="s">
        <v>94</v>
      </c>
      <c r="D133" s="36"/>
    </row>
    <row r="134" spans="3:4" ht="12.75" hidden="1">
      <c r="C134" s="7" t="s">
        <v>95</v>
      </c>
      <c r="D134" s="36"/>
    </row>
    <row r="135" spans="3:4" ht="12.75" hidden="1">
      <c r="C135" s="7" t="s">
        <v>96</v>
      </c>
      <c r="D135" s="36"/>
    </row>
    <row r="136" spans="3:4" ht="12.75" hidden="1">
      <c r="C136" s="7" t="s">
        <v>97</v>
      </c>
      <c r="D136" s="36"/>
    </row>
    <row r="137" spans="3:4" ht="12.75" hidden="1">
      <c r="C137" s="7" t="s">
        <v>98</v>
      </c>
      <c r="D137" s="36"/>
    </row>
    <row r="138" spans="3:4" ht="12.75" hidden="1">
      <c r="C138" s="7" t="s">
        <v>99</v>
      </c>
      <c r="D138" s="36"/>
    </row>
    <row r="139" spans="3:4" ht="12.75" hidden="1">
      <c r="C139" s="7" t="s">
        <v>100</v>
      </c>
      <c r="D139" s="36"/>
    </row>
    <row r="140" spans="3:4" ht="12.75" hidden="1">
      <c r="C140" s="7" t="s">
        <v>101</v>
      </c>
      <c r="D140" s="36"/>
    </row>
    <row r="141" spans="3:4" ht="12.75" hidden="1">
      <c r="C141" s="7" t="s">
        <v>102</v>
      </c>
      <c r="D141" s="36"/>
    </row>
    <row r="142" spans="3:4" ht="12.75" hidden="1">
      <c r="C142" s="7" t="s">
        <v>103</v>
      </c>
      <c r="D142" s="36"/>
    </row>
    <row r="143" spans="3:4" ht="12.75" hidden="1">
      <c r="C143" s="7" t="s">
        <v>104</v>
      </c>
      <c r="D143" s="36"/>
    </row>
    <row r="144" spans="3:4" ht="12.75" hidden="1">
      <c r="C144" s="7" t="s">
        <v>105</v>
      </c>
      <c r="D144" s="36"/>
    </row>
    <row r="145" spans="3:4" ht="12.75" hidden="1">
      <c r="C145" s="7" t="s">
        <v>106</v>
      </c>
      <c r="D145" s="36"/>
    </row>
    <row r="146" spans="3:4" ht="12.75" hidden="1">
      <c r="C146" s="7" t="s">
        <v>107</v>
      </c>
      <c r="D146" s="36"/>
    </row>
    <row r="147" spans="3:4" ht="12.75" hidden="1">
      <c r="C147" s="7" t="s">
        <v>108</v>
      </c>
      <c r="D147" s="36"/>
    </row>
    <row r="148" spans="3:4" ht="12.75" hidden="1">
      <c r="C148" s="7" t="s">
        <v>109</v>
      </c>
      <c r="D148" s="36"/>
    </row>
    <row r="149" spans="3:4" ht="12.75" hidden="1">
      <c r="C149" s="7" t="s">
        <v>110</v>
      </c>
      <c r="D149" s="36"/>
    </row>
    <row r="150" spans="3:4" ht="12.75" hidden="1">
      <c r="C150" s="7" t="s">
        <v>111</v>
      </c>
      <c r="D150" s="36"/>
    </row>
    <row r="151" spans="3:4" ht="12.75" hidden="1">
      <c r="C151" s="7" t="s">
        <v>112</v>
      </c>
      <c r="D151" s="36"/>
    </row>
    <row r="152" spans="3:4" ht="12.75" hidden="1">
      <c r="C152" s="7" t="s">
        <v>113</v>
      </c>
      <c r="D152" s="36"/>
    </row>
    <row r="153" spans="3:4" ht="12.75" hidden="1">
      <c r="C153" s="7" t="s">
        <v>114</v>
      </c>
      <c r="D153" s="36"/>
    </row>
    <row r="154" spans="3:4" ht="12.75" hidden="1">
      <c r="C154" s="7" t="s">
        <v>115</v>
      </c>
      <c r="D154" s="36"/>
    </row>
    <row r="155" spans="3:4" ht="12.75" hidden="1">
      <c r="C155" s="7" t="s">
        <v>116</v>
      </c>
      <c r="D155" s="36"/>
    </row>
    <row r="156" spans="3:4" ht="12.75" hidden="1">
      <c r="C156" s="7" t="s">
        <v>117</v>
      </c>
      <c r="D156" s="36"/>
    </row>
    <row r="157" spans="3:4" ht="12.75" hidden="1">
      <c r="C157" s="7" t="s">
        <v>118</v>
      </c>
      <c r="D157" s="36"/>
    </row>
    <row r="158" spans="3:4" ht="12.75" hidden="1">
      <c r="C158" s="7" t="s">
        <v>119</v>
      </c>
      <c r="D158" s="36"/>
    </row>
    <row r="159" spans="3:4" ht="12.75" hidden="1">
      <c r="C159" s="7" t="s">
        <v>120</v>
      </c>
      <c r="D159" s="36"/>
    </row>
    <row r="160" spans="3:4" ht="12.75" hidden="1">
      <c r="C160" s="7" t="s">
        <v>121</v>
      </c>
      <c r="D160" s="36"/>
    </row>
    <row r="161" spans="3:4" ht="12.75" hidden="1">
      <c r="C161" s="7" t="s">
        <v>122</v>
      </c>
      <c r="D161" s="36"/>
    </row>
    <row r="162" spans="3:4" ht="12.75" hidden="1">
      <c r="C162" s="7" t="s">
        <v>123</v>
      </c>
      <c r="D162" s="36"/>
    </row>
    <row r="163" spans="3:4" ht="12.75" hidden="1">
      <c r="C163" s="7" t="s">
        <v>124</v>
      </c>
      <c r="D163" s="36"/>
    </row>
    <row r="164" spans="3:4" ht="12.75" hidden="1">
      <c r="C164" s="7" t="s">
        <v>125</v>
      </c>
      <c r="D164" s="36"/>
    </row>
    <row r="165" spans="3:4" ht="12.75" hidden="1">
      <c r="C165" s="7" t="s">
        <v>126</v>
      </c>
      <c r="D165" s="36"/>
    </row>
    <row r="166" spans="3:4" ht="12.75" hidden="1">
      <c r="C166" s="7" t="s">
        <v>127</v>
      </c>
      <c r="D166" s="36"/>
    </row>
    <row r="167" spans="3:4" ht="12.75" hidden="1">
      <c r="C167" s="7" t="s">
        <v>128</v>
      </c>
      <c r="D167" s="36"/>
    </row>
    <row r="168" spans="3:4" ht="12.75" hidden="1">
      <c r="C168" s="7" t="s">
        <v>129</v>
      </c>
      <c r="D168" s="36"/>
    </row>
    <row r="169" spans="3:4" ht="12.75" hidden="1">
      <c r="C169" s="7" t="s">
        <v>130</v>
      </c>
      <c r="D169" s="36"/>
    </row>
    <row r="170" spans="3:4" ht="12.75" hidden="1">
      <c r="C170" s="7" t="s">
        <v>131</v>
      </c>
      <c r="D170" s="36"/>
    </row>
    <row r="171" spans="3:4" ht="12.75" hidden="1">
      <c r="C171" s="7" t="s">
        <v>132</v>
      </c>
      <c r="D171" s="36"/>
    </row>
    <row r="172" spans="3:4" ht="12.75" hidden="1">
      <c r="C172" s="7" t="s">
        <v>133</v>
      </c>
      <c r="D172" s="36"/>
    </row>
    <row r="173" spans="3:4" ht="12.75" hidden="1">
      <c r="C173" s="7" t="s">
        <v>134</v>
      </c>
      <c r="D173" s="36"/>
    </row>
    <row r="174" spans="3:4" ht="12.75" hidden="1">
      <c r="C174" s="7" t="s">
        <v>135</v>
      </c>
      <c r="D174" s="36"/>
    </row>
    <row r="175" spans="3:4" ht="12.75" hidden="1">
      <c r="C175" s="7" t="s">
        <v>136</v>
      </c>
      <c r="D175" s="36"/>
    </row>
    <row r="176" spans="3:4" ht="12.75" hidden="1">
      <c r="C176" s="7" t="s">
        <v>137</v>
      </c>
      <c r="D176" s="36"/>
    </row>
    <row r="177" spans="3:4" ht="12.75" hidden="1">
      <c r="C177" s="7" t="s">
        <v>138</v>
      </c>
      <c r="D177" s="36"/>
    </row>
    <row r="178" spans="3:4" ht="12.75" hidden="1">
      <c r="C178" s="7" t="s">
        <v>139</v>
      </c>
      <c r="D178" s="36"/>
    </row>
    <row r="179" spans="3:4" ht="12.75" hidden="1">
      <c r="C179" s="7" t="s">
        <v>140</v>
      </c>
      <c r="D179" s="36"/>
    </row>
    <row r="180" spans="3:4" ht="12.75" hidden="1">
      <c r="C180" s="7" t="s">
        <v>141</v>
      </c>
      <c r="D180" s="36"/>
    </row>
    <row r="181" spans="3:4" ht="12.75" hidden="1">
      <c r="C181" s="7" t="s">
        <v>142</v>
      </c>
      <c r="D181" s="36"/>
    </row>
    <row r="182" spans="3:4" ht="12.75" hidden="1">
      <c r="C182" s="7" t="s">
        <v>143</v>
      </c>
      <c r="D182" s="36"/>
    </row>
    <row r="183" spans="3:4" ht="12.75" hidden="1">
      <c r="C183" s="7" t="s">
        <v>460</v>
      </c>
      <c r="D183" s="36"/>
    </row>
    <row r="184" spans="3:4" ht="12.75" hidden="1">
      <c r="C184" s="7" t="s">
        <v>144</v>
      </c>
      <c r="D184" s="36"/>
    </row>
    <row r="185" spans="3:4" ht="12.75" hidden="1">
      <c r="C185" s="7" t="s">
        <v>145</v>
      </c>
      <c r="D185" s="36"/>
    </row>
    <row r="186" spans="3:4" ht="12.75" hidden="1">
      <c r="C186" s="7" t="s">
        <v>146</v>
      </c>
      <c r="D186" s="36"/>
    </row>
    <row r="187" spans="3:4" ht="12.75" hidden="1">
      <c r="C187" s="7" t="s">
        <v>147</v>
      </c>
      <c r="D187" s="36"/>
    </row>
    <row r="188" spans="3:4" ht="12.75" hidden="1">
      <c r="C188" s="7" t="s">
        <v>148</v>
      </c>
      <c r="D188" s="36"/>
    </row>
    <row r="189" spans="3:4" ht="12.75" hidden="1">
      <c r="C189" s="7" t="s">
        <v>149</v>
      </c>
      <c r="D189" s="36"/>
    </row>
    <row r="190" spans="3:4" ht="12.75" hidden="1">
      <c r="C190" s="7" t="s">
        <v>150</v>
      </c>
      <c r="D190" s="36"/>
    </row>
    <row r="191" spans="3:4" ht="12.75" hidden="1">
      <c r="C191" s="7" t="s">
        <v>151</v>
      </c>
      <c r="D191" s="36"/>
    </row>
    <row r="192" spans="3:4" ht="12.75" hidden="1">
      <c r="C192" s="7" t="s">
        <v>152</v>
      </c>
      <c r="D192" s="36"/>
    </row>
    <row r="193" spans="3:4" ht="12.75" hidden="1">
      <c r="C193" s="7" t="s">
        <v>153</v>
      </c>
      <c r="D193" s="36"/>
    </row>
    <row r="194" spans="3:4" ht="12.75" hidden="1">
      <c r="C194" s="7" t="s">
        <v>154</v>
      </c>
      <c r="D194" s="36"/>
    </row>
    <row r="195" spans="3:4" ht="12.75" hidden="1">
      <c r="C195" s="7" t="s">
        <v>155</v>
      </c>
      <c r="D195" s="36"/>
    </row>
    <row r="196" spans="3:4" ht="12.75" hidden="1">
      <c r="C196" s="7" t="s">
        <v>156</v>
      </c>
      <c r="D196" s="36"/>
    </row>
    <row r="197" spans="3:4" ht="12.75" hidden="1">
      <c r="C197" s="7" t="s">
        <v>157</v>
      </c>
      <c r="D197" s="36"/>
    </row>
    <row r="198" spans="3:4" ht="12.75" hidden="1">
      <c r="C198" s="7" t="s">
        <v>158</v>
      </c>
      <c r="D198" s="36"/>
    </row>
    <row r="199" spans="3:4" ht="12.75" hidden="1">
      <c r="C199" s="7" t="s">
        <v>159</v>
      </c>
      <c r="D199" s="36"/>
    </row>
    <row r="200" spans="3:4" ht="12.75" hidden="1">
      <c r="C200" s="7" t="s">
        <v>160</v>
      </c>
      <c r="D200" s="36"/>
    </row>
    <row r="201" spans="3:4" ht="12.75" hidden="1">
      <c r="C201" s="7" t="s">
        <v>161</v>
      </c>
      <c r="D201" s="36"/>
    </row>
    <row r="202" spans="3:4" ht="12.75" hidden="1">
      <c r="C202" s="7" t="s">
        <v>162</v>
      </c>
      <c r="D202" s="36"/>
    </row>
    <row r="203" spans="3:4" ht="12.75" hidden="1">
      <c r="C203" s="7" t="s">
        <v>163</v>
      </c>
      <c r="D203" s="36"/>
    </row>
    <row r="204" spans="3:4" ht="12.75" hidden="1">
      <c r="C204" s="7" t="s">
        <v>164</v>
      </c>
      <c r="D204" s="36"/>
    </row>
    <row r="205" spans="3:4" ht="12.75" hidden="1">
      <c r="C205" s="7" t="s">
        <v>165</v>
      </c>
      <c r="D205" s="36"/>
    </row>
    <row r="206" spans="3:4" ht="12.75" hidden="1">
      <c r="C206" s="7" t="s">
        <v>166</v>
      </c>
      <c r="D206" s="36"/>
    </row>
    <row r="207" spans="3:4" ht="12.75" hidden="1">
      <c r="C207" s="7" t="s">
        <v>167</v>
      </c>
      <c r="D207" s="36"/>
    </row>
    <row r="208" spans="3:4" ht="12.75" hidden="1">
      <c r="C208" s="7" t="s">
        <v>461</v>
      </c>
      <c r="D208" s="36"/>
    </row>
    <row r="209" spans="3:4" ht="12.75" hidden="1">
      <c r="C209" s="7" t="s">
        <v>168</v>
      </c>
      <c r="D209" s="36"/>
    </row>
    <row r="210" spans="3:4" ht="12.75" hidden="1">
      <c r="C210" s="7" t="s">
        <v>169</v>
      </c>
      <c r="D210" s="36"/>
    </row>
    <row r="211" spans="3:4" ht="12.75" hidden="1">
      <c r="C211" s="7" t="s">
        <v>170</v>
      </c>
      <c r="D211" s="36"/>
    </row>
    <row r="212" spans="3:4" ht="12.75" hidden="1">
      <c r="C212" s="7" t="s">
        <v>171</v>
      </c>
      <c r="D212" s="36"/>
    </row>
    <row r="213" spans="3:4" ht="12.75" hidden="1">
      <c r="C213" s="7" t="s">
        <v>172</v>
      </c>
      <c r="D213" s="36"/>
    </row>
    <row r="214" spans="3:4" ht="12.75" hidden="1">
      <c r="C214" s="7" t="s">
        <v>173</v>
      </c>
      <c r="D214" s="36"/>
    </row>
    <row r="215" spans="3:4" ht="12.75" hidden="1">
      <c r="C215" s="7" t="s">
        <v>174</v>
      </c>
      <c r="D215" s="36"/>
    </row>
    <row r="216" spans="3:4" ht="12.75" hidden="1">
      <c r="C216" s="7" t="s">
        <v>175</v>
      </c>
      <c r="D216" s="36"/>
    </row>
    <row r="217" spans="3:4" ht="12.75" hidden="1">
      <c r="C217" s="7" t="s">
        <v>176</v>
      </c>
      <c r="D217" s="36"/>
    </row>
    <row r="218" spans="3:4" ht="12.75" hidden="1">
      <c r="C218" s="7" t="s">
        <v>177</v>
      </c>
      <c r="D218" s="36"/>
    </row>
    <row r="219" spans="3:4" ht="12.75" hidden="1">
      <c r="C219" s="7" t="s">
        <v>178</v>
      </c>
      <c r="D219" s="36"/>
    </row>
    <row r="220" spans="3:4" ht="12.75" hidden="1">
      <c r="C220" s="7" t="s">
        <v>179</v>
      </c>
      <c r="D220" s="36"/>
    </row>
    <row r="221" spans="3:4" ht="12.75" hidden="1">
      <c r="C221" s="7" t="s">
        <v>180</v>
      </c>
      <c r="D221" s="36"/>
    </row>
    <row r="222" spans="3:4" ht="12.75" hidden="1">
      <c r="C222" s="7" t="s">
        <v>181</v>
      </c>
      <c r="D222" s="36"/>
    </row>
    <row r="223" spans="3:4" ht="12.75" hidden="1">
      <c r="C223" s="7" t="s">
        <v>182</v>
      </c>
      <c r="D223" s="36"/>
    </row>
    <row r="224" spans="3:4" ht="12.75" hidden="1">
      <c r="C224" s="7" t="s">
        <v>183</v>
      </c>
      <c r="D224" s="36"/>
    </row>
    <row r="225" spans="3:4" ht="12.75" hidden="1">
      <c r="C225" s="7" t="s">
        <v>184</v>
      </c>
      <c r="D225" s="36"/>
    </row>
    <row r="226" spans="3:4" ht="12.75" hidden="1">
      <c r="C226" s="7" t="s">
        <v>185</v>
      </c>
      <c r="D226" s="36"/>
    </row>
    <row r="227" spans="3:4" ht="12.75" hidden="1">
      <c r="C227" s="7" t="s">
        <v>186</v>
      </c>
      <c r="D227" s="36"/>
    </row>
    <row r="228" spans="3:4" ht="12.75" hidden="1">
      <c r="C228" s="7" t="s">
        <v>187</v>
      </c>
      <c r="D228" s="36"/>
    </row>
    <row r="229" spans="3:4" ht="12.75" hidden="1">
      <c r="C229" s="7" t="s">
        <v>188</v>
      </c>
      <c r="D229" s="36"/>
    </row>
    <row r="230" spans="3:4" ht="12.75" hidden="1">
      <c r="C230" s="7" t="s">
        <v>189</v>
      </c>
      <c r="D230" s="36"/>
    </row>
    <row r="231" spans="3:4" ht="12.75" hidden="1">
      <c r="C231" s="7" t="s">
        <v>190</v>
      </c>
      <c r="D231" s="36"/>
    </row>
    <row r="232" spans="3:4" ht="12.75" hidden="1">
      <c r="C232" s="7" t="s">
        <v>191</v>
      </c>
      <c r="D232" s="36"/>
    </row>
    <row r="233" spans="3:4" ht="12.75" hidden="1">
      <c r="C233" s="7" t="s">
        <v>192</v>
      </c>
      <c r="D233" s="36"/>
    </row>
    <row r="234" spans="3:4" ht="12.75" hidden="1">
      <c r="C234" s="7" t="s">
        <v>193</v>
      </c>
      <c r="D234" s="36"/>
    </row>
    <row r="235" spans="3:4" ht="12.75" hidden="1">
      <c r="C235" s="7" t="s">
        <v>194</v>
      </c>
      <c r="D235" s="36"/>
    </row>
    <row r="236" spans="3:4" ht="12.75" hidden="1">
      <c r="C236" s="7" t="s">
        <v>195</v>
      </c>
      <c r="D236" s="36"/>
    </row>
    <row r="237" spans="3:4" ht="12.75" hidden="1">
      <c r="C237" s="7" t="s">
        <v>196</v>
      </c>
      <c r="D237" s="36"/>
    </row>
    <row r="238" spans="3:4" ht="12.75" hidden="1">
      <c r="C238" s="7" t="s">
        <v>197</v>
      </c>
      <c r="D238" s="36"/>
    </row>
    <row r="239" spans="3:4" ht="12.75" hidden="1">
      <c r="C239" s="7" t="s">
        <v>198</v>
      </c>
      <c r="D239" s="36"/>
    </row>
    <row r="240" spans="3:4" ht="12.75" hidden="1">
      <c r="C240" s="7" t="s">
        <v>199</v>
      </c>
      <c r="D240" s="36"/>
    </row>
    <row r="241" spans="3:4" ht="12.75" hidden="1">
      <c r="C241" s="7" t="s">
        <v>200</v>
      </c>
      <c r="D241" s="36"/>
    </row>
    <row r="242" spans="3:4" ht="12.75" hidden="1">
      <c r="C242" s="7" t="s">
        <v>201</v>
      </c>
      <c r="D242" s="36"/>
    </row>
    <row r="243" spans="3:4" ht="12.75" hidden="1">
      <c r="C243" s="7" t="s">
        <v>202</v>
      </c>
      <c r="D243" s="36"/>
    </row>
    <row r="244" spans="3:4" ht="12.75" hidden="1">
      <c r="C244" s="7" t="s">
        <v>203</v>
      </c>
      <c r="D244" s="36"/>
    </row>
    <row r="245" spans="3:4" ht="12.75" hidden="1">
      <c r="C245" s="7" t="s">
        <v>204</v>
      </c>
      <c r="D245" s="36"/>
    </row>
    <row r="246" spans="3:4" ht="12.75" hidden="1">
      <c r="C246" s="7" t="s">
        <v>205</v>
      </c>
      <c r="D246" s="36"/>
    </row>
    <row r="247" spans="3:4" ht="12.75" hidden="1">
      <c r="C247" s="7" t="s">
        <v>206</v>
      </c>
      <c r="D247" s="36"/>
    </row>
    <row r="248" spans="3:4" ht="12.75" hidden="1">
      <c r="C248" s="7" t="s">
        <v>207</v>
      </c>
      <c r="D248" s="36"/>
    </row>
    <row r="249" spans="3:4" ht="12.75" hidden="1">
      <c r="C249" s="7" t="s">
        <v>208</v>
      </c>
      <c r="D249" s="36"/>
    </row>
    <row r="250" spans="3:4" ht="12.75" hidden="1">
      <c r="C250" s="7" t="s">
        <v>209</v>
      </c>
      <c r="D250" s="36"/>
    </row>
    <row r="251" spans="3:4" ht="12.75" hidden="1">
      <c r="C251" s="7" t="s">
        <v>210</v>
      </c>
      <c r="D251" s="36"/>
    </row>
    <row r="252" spans="3:4" ht="12.75" hidden="1">
      <c r="C252" s="7" t="s">
        <v>211</v>
      </c>
      <c r="D252" s="36"/>
    </row>
    <row r="253" spans="3:4" ht="12.75" hidden="1">
      <c r="C253" s="7" t="s">
        <v>212</v>
      </c>
      <c r="D253" s="36"/>
    </row>
    <row r="254" spans="3:4" ht="12.75" hidden="1">
      <c r="C254" s="7" t="s">
        <v>213</v>
      </c>
      <c r="D254" s="36"/>
    </row>
    <row r="255" spans="3:4" ht="12.75" hidden="1">
      <c r="C255" s="7" t="s">
        <v>214</v>
      </c>
      <c r="D255" s="36"/>
    </row>
    <row r="256" spans="3:4" ht="12.75" hidden="1">
      <c r="C256" s="7" t="s">
        <v>215</v>
      </c>
      <c r="D256" s="36"/>
    </row>
    <row r="257" spans="3:4" ht="12.75" hidden="1">
      <c r="C257" s="7" t="s">
        <v>216</v>
      </c>
      <c r="D257" s="36"/>
    </row>
    <row r="258" spans="3:4" ht="12.75" hidden="1">
      <c r="C258" s="7" t="s">
        <v>217</v>
      </c>
      <c r="D258" s="36"/>
    </row>
    <row r="259" spans="3:4" ht="12.75" hidden="1">
      <c r="C259" s="7" t="s">
        <v>218</v>
      </c>
      <c r="D259" s="36"/>
    </row>
    <row r="260" spans="3:4" ht="12.75" hidden="1">
      <c r="C260" s="7" t="s">
        <v>219</v>
      </c>
      <c r="D260" s="36"/>
    </row>
    <row r="261" spans="3:4" ht="12.75" hidden="1">
      <c r="C261" s="7" t="s">
        <v>220</v>
      </c>
      <c r="D261" s="36"/>
    </row>
    <row r="262" spans="3:4" ht="12.75" hidden="1">
      <c r="C262" s="7" t="s">
        <v>221</v>
      </c>
      <c r="D262" s="36"/>
    </row>
    <row r="263" spans="3:4" ht="12.75" hidden="1">
      <c r="C263" s="7" t="s">
        <v>222</v>
      </c>
      <c r="D263" s="36"/>
    </row>
    <row r="264" spans="3:4" ht="12.75" hidden="1">
      <c r="C264" s="7" t="s">
        <v>223</v>
      </c>
      <c r="D264" s="36"/>
    </row>
    <row r="265" spans="3:4" ht="12.75" hidden="1">
      <c r="C265" s="7" t="s">
        <v>224</v>
      </c>
      <c r="D265" s="36"/>
    </row>
    <row r="266" spans="3:4" ht="12.75" hidden="1">
      <c r="C266" s="7" t="s">
        <v>225</v>
      </c>
      <c r="D266" s="36"/>
    </row>
    <row r="267" spans="3:4" ht="12.75" hidden="1">
      <c r="C267" s="7" t="s">
        <v>226</v>
      </c>
      <c r="D267" s="36"/>
    </row>
    <row r="268" spans="3:4" ht="12.75" hidden="1">
      <c r="C268" s="7" t="s">
        <v>227</v>
      </c>
      <c r="D268" s="36"/>
    </row>
    <row r="269" spans="3:4" ht="12.75" hidden="1">
      <c r="C269" s="7" t="s">
        <v>228</v>
      </c>
      <c r="D269" s="36"/>
    </row>
    <row r="270" spans="3:4" ht="12.75" hidden="1">
      <c r="C270" s="7" t="s">
        <v>229</v>
      </c>
      <c r="D270" s="36"/>
    </row>
    <row r="271" spans="3:4" ht="12.75" hidden="1">
      <c r="C271" s="7" t="s">
        <v>230</v>
      </c>
      <c r="D271" s="36"/>
    </row>
    <row r="272" spans="3:4" ht="12.75" hidden="1">
      <c r="C272" s="7" t="s">
        <v>231</v>
      </c>
      <c r="D272" s="36"/>
    </row>
    <row r="273" spans="3:4" ht="12.75" hidden="1">
      <c r="C273" s="7" t="s">
        <v>232</v>
      </c>
      <c r="D273" s="36"/>
    </row>
    <row r="274" spans="3:4" ht="12.75" hidden="1">
      <c r="C274" s="7" t="s">
        <v>233</v>
      </c>
      <c r="D274" s="36"/>
    </row>
    <row r="275" spans="3:4" ht="12.75" hidden="1">
      <c r="C275" s="7" t="s">
        <v>234</v>
      </c>
      <c r="D275" s="36"/>
    </row>
    <row r="276" spans="3:4" ht="12.75" hidden="1">
      <c r="C276" s="7" t="s">
        <v>235</v>
      </c>
      <c r="D276" s="36"/>
    </row>
    <row r="277" spans="3:4" ht="12.75" hidden="1">
      <c r="C277" s="7" t="s">
        <v>236</v>
      </c>
      <c r="D277" s="36"/>
    </row>
    <row r="278" spans="3:4" ht="12.75" hidden="1">
      <c r="C278" s="7" t="s">
        <v>237</v>
      </c>
      <c r="D278" s="36"/>
    </row>
    <row r="279" spans="3:4" ht="12.75" hidden="1">
      <c r="C279" s="7" t="s">
        <v>238</v>
      </c>
      <c r="D279" s="36"/>
    </row>
    <row r="280" spans="3:4" ht="12.75" hidden="1">
      <c r="C280" s="7" t="s">
        <v>239</v>
      </c>
      <c r="D280" s="36"/>
    </row>
    <row r="281" spans="3:4" ht="12.75" hidden="1">
      <c r="C281" s="7" t="s">
        <v>240</v>
      </c>
      <c r="D281" s="36"/>
    </row>
    <row r="282" spans="3:4" ht="12.75" hidden="1">
      <c r="C282" s="7" t="s">
        <v>241</v>
      </c>
      <c r="D282" s="36"/>
    </row>
    <row r="283" spans="3:4" ht="12.75" hidden="1">
      <c r="C283" s="7" t="s">
        <v>242</v>
      </c>
      <c r="D283" s="36"/>
    </row>
    <row r="284" spans="3:4" ht="12.75" hidden="1">
      <c r="C284" s="7" t="s">
        <v>243</v>
      </c>
      <c r="D284" s="36"/>
    </row>
    <row r="285" spans="3:4" ht="12.75" hidden="1">
      <c r="C285" s="7" t="s">
        <v>244</v>
      </c>
      <c r="D285" s="36"/>
    </row>
    <row r="286" spans="3:4" ht="12.75" hidden="1">
      <c r="C286" s="7" t="s">
        <v>245</v>
      </c>
      <c r="D286" s="36"/>
    </row>
    <row r="287" spans="3:4" ht="12.75" hidden="1">
      <c r="C287" s="7" t="s">
        <v>246</v>
      </c>
      <c r="D287" s="36"/>
    </row>
    <row r="288" spans="3:4" ht="12.75" hidden="1">
      <c r="C288" s="7" t="s">
        <v>247</v>
      </c>
      <c r="D288" s="36"/>
    </row>
    <row r="289" spans="3:4" ht="12.75" hidden="1">
      <c r="C289" s="7" t="s">
        <v>248</v>
      </c>
      <c r="D289" s="36"/>
    </row>
    <row r="290" spans="3:4" ht="12.75" hidden="1">
      <c r="C290" s="7" t="s">
        <v>249</v>
      </c>
      <c r="D290" s="36"/>
    </row>
    <row r="291" spans="3:4" ht="12.75" hidden="1">
      <c r="C291" s="7" t="s">
        <v>250</v>
      </c>
      <c r="D291" s="36"/>
    </row>
    <row r="292" spans="3:4" ht="12.75" hidden="1">
      <c r="C292" s="7" t="s">
        <v>251</v>
      </c>
      <c r="D292" s="36"/>
    </row>
    <row r="293" spans="3:4" ht="12.75" hidden="1">
      <c r="C293" s="7" t="s">
        <v>252</v>
      </c>
      <c r="D293" s="36"/>
    </row>
    <row r="294" spans="3:4" ht="12.75" hidden="1">
      <c r="C294" s="7" t="s">
        <v>253</v>
      </c>
      <c r="D294" s="36"/>
    </row>
    <row r="295" spans="3:4" ht="12.75" hidden="1">
      <c r="C295" s="7" t="s">
        <v>254</v>
      </c>
      <c r="D295" s="36"/>
    </row>
    <row r="296" spans="3:4" ht="12.75" hidden="1">
      <c r="C296" s="7" t="s">
        <v>255</v>
      </c>
      <c r="D296" s="36"/>
    </row>
    <row r="297" spans="3:4" ht="12.75" hidden="1">
      <c r="C297" s="7" t="s">
        <v>256</v>
      </c>
      <c r="D297" s="36"/>
    </row>
    <row r="298" spans="3:4" ht="12.75" hidden="1">
      <c r="C298" s="7" t="s">
        <v>257</v>
      </c>
      <c r="D298" s="36"/>
    </row>
    <row r="299" spans="3:4" ht="12.75" hidden="1">
      <c r="C299" s="7" t="s">
        <v>258</v>
      </c>
      <c r="D299" s="36"/>
    </row>
    <row r="300" spans="3:4" ht="12.75" hidden="1">
      <c r="C300" s="7" t="s">
        <v>259</v>
      </c>
      <c r="D300" s="36"/>
    </row>
    <row r="301" spans="3:4" ht="12.75" hidden="1">
      <c r="C301" s="7" t="s">
        <v>260</v>
      </c>
      <c r="D301" s="36"/>
    </row>
    <row r="302" spans="3:4" ht="12.75" hidden="1">
      <c r="C302" s="7" t="s">
        <v>261</v>
      </c>
      <c r="D302" s="36"/>
    </row>
    <row r="303" spans="3:4" ht="12.75" hidden="1">
      <c r="C303" s="7" t="s">
        <v>262</v>
      </c>
      <c r="D303" s="36"/>
    </row>
    <row r="304" spans="3:4" ht="12.75" hidden="1">
      <c r="C304" s="7" t="s">
        <v>263</v>
      </c>
      <c r="D304" s="36"/>
    </row>
    <row r="305" spans="3:4" ht="12.75" hidden="1">
      <c r="C305" s="7" t="s">
        <v>264</v>
      </c>
      <c r="D305" s="36"/>
    </row>
    <row r="306" spans="3:4" ht="12.75" hidden="1">
      <c r="C306" s="7" t="s">
        <v>265</v>
      </c>
      <c r="D306" s="36"/>
    </row>
    <row r="307" spans="3:4" ht="12.75" hidden="1">
      <c r="C307" s="7" t="s">
        <v>266</v>
      </c>
      <c r="D307" s="36"/>
    </row>
    <row r="308" spans="3:4" ht="12.75" hidden="1">
      <c r="C308" s="7" t="s">
        <v>267</v>
      </c>
      <c r="D308" s="36"/>
    </row>
    <row r="309" spans="3:4" ht="12.75" hidden="1">
      <c r="C309" s="7" t="s">
        <v>268</v>
      </c>
      <c r="D309" s="36"/>
    </row>
    <row r="310" spans="3:4" ht="12.75" hidden="1">
      <c r="C310" s="7" t="s">
        <v>269</v>
      </c>
      <c r="D310" s="36"/>
    </row>
    <row r="311" spans="3:4" ht="12.75" hidden="1">
      <c r="C311" s="7" t="s">
        <v>270</v>
      </c>
      <c r="D311" s="36"/>
    </row>
    <row r="312" spans="3:4" ht="12.75" hidden="1">
      <c r="C312" s="7" t="s">
        <v>271</v>
      </c>
      <c r="D312" s="36"/>
    </row>
    <row r="313" spans="3:4" ht="12.75" hidden="1">
      <c r="C313" s="7" t="s">
        <v>272</v>
      </c>
      <c r="D313" s="36"/>
    </row>
    <row r="314" spans="3:4" ht="12.75" hidden="1">
      <c r="C314" s="7" t="s">
        <v>273</v>
      </c>
      <c r="D314" s="36"/>
    </row>
    <row r="315" spans="3:4" ht="12.75" hidden="1">
      <c r="C315" s="7" t="s">
        <v>274</v>
      </c>
      <c r="D315" s="36"/>
    </row>
    <row r="316" spans="3:4" ht="12.75" hidden="1">
      <c r="C316" s="7" t="s">
        <v>275</v>
      </c>
      <c r="D316" s="36"/>
    </row>
    <row r="317" spans="3:4" ht="12.75" hidden="1">
      <c r="C317" s="7" t="s">
        <v>276</v>
      </c>
      <c r="D317" s="36"/>
    </row>
    <row r="318" spans="3:4" ht="12.75" hidden="1">
      <c r="C318" s="7" t="s">
        <v>277</v>
      </c>
      <c r="D318" s="36"/>
    </row>
    <row r="319" spans="3:4" ht="12.75" hidden="1">
      <c r="C319" s="7" t="s">
        <v>278</v>
      </c>
      <c r="D319" s="36"/>
    </row>
    <row r="320" spans="3:4" ht="12.75" hidden="1">
      <c r="C320" s="7" t="s">
        <v>279</v>
      </c>
      <c r="D320" s="36"/>
    </row>
    <row r="321" spans="3:4" ht="12.75" hidden="1">
      <c r="C321" s="7" t="s">
        <v>280</v>
      </c>
      <c r="D321" s="36"/>
    </row>
    <row r="322" spans="3:4" ht="12.75" hidden="1">
      <c r="C322" s="7" t="s">
        <v>281</v>
      </c>
      <c r="D322" s="36"/>
    </row>
    <row r="323" spans="3:4" ht="12.75" hidden="1">
      <c r="C323" s="7" t="s">
        <v>282</v>
      </c>
      <c r="D323" s="36"/>
    </row>
    <row r="324" spans="3:4" ht="12.75" hidden="1">
      <c r="C324" s="7" t="s">
        <v>283</v>
      </c>
      <c r="D324" s="36"/>
    </row>
    <row r="325" spans="3:4" ht="12.75" hidden="1">
      <c r="C325" s="7" t="s">
        <v>284</v>
      </c>
      <c r="D325" s="36"/>
    </row>
    <row r="326" spans="3:4" ht="12.75" hidden="1">
      <c r="C326" s="7" t="s">
        <v>285</v>
      </c>
      <c r="D326" s="36"/>
    </row>
    <row r="327" spans="3:4" ht="12.75" hidden="1">
      <c r="C327" s="7" t="s">
        <v>286</v>
      </c>
      <c r="D327" s="36"/>
    </row>
    <row r="328" spans="3:4" ht="12.75" hidden="1">
      <c r="C328" s="7" t="s">
        <v>287</v>
      </c>
      <c r="D328" s="36"/>
    </row>
    <row r="329" spans="3:4" ht="12.75" hidden="1">
      <c r="C329" s="7" t="s">
        <v>288</v>
      </c>
      <c r="D329" s="36"/>
    </row>
    <row r="330" spans="3:4" ht="12.75" hidden="1">
      <c r="C330" s="7" t="s">
        <v>289</v>
      </c>
      <c r="D330" s="36"/>
    </row>
    <row r="331" spans="3:4" ht="12.75" hidden="1">
      <c r="C331" s="7" t="s">
        <v>290</v>
      </c>
      <c r="D331" s="36"/>
    </row>
    <row r="332" spans="3:4" ht="12.75" hidden="1">
      <c r="C332" s="7" t="s">
        <v>291</v>
      </c>
      <c r="D332" s="36"/>
    </row>
    <row r="333" spans="3:4" ht="12.75" hidden="1">
      <c r="C333" s="7" t="s">
        <v>292</v>
      </c>
      <c r="D333" s="36"/>
    </row>
    <row r="334" spans="3:4" ht="12.75" hidden="1">
      <c r="C334" s="7" t="s">
        <v>293</v>
      </c>
      <c r="D334" s="36"/>
    </row>
    <row r="335" spans="3:4" ht="12.75" hidden="1">
      <c r="C335" s="7" t="s">
        <v>294</v>
      </c>
      <c r="D335" s="36"/>
    </row>
    <row r="336" spans="3:4" ht="12.75" hidden="1">
      <c r="C336" s="7" t="s">
        <v>295</v>
      </c>
      <c r="D336" s="36"/>
    </row>
    <row r="337" spans="3:4" ht="12.75" hidden="1">
      <c r="C337" s="7" t="s">
        <v>296</v>
      </c>
      <c r="D337" s="36"/>
    </row>
    <row r="338" spans="3:4" ht="12.75" hidden="1">
      <c r="C338" s="7" t="s">
        <v>297</v>
      </c>
      <c r="D338" s="36"/>
    </row>
    <row r="339" spans="3:4" ht="12.75" hidden="1">
      <c r="C339" s="7" t="s">
        <v>298</v>
      </c>
      <c r="D339" s="36"/>
    </row>
    <row r="340" spans="3:4" ht="12.75" hidden="1">
      <c r="C340" s="7" t="s">
        <v>299</v>
      </c>
      <c r="D340" s="36"/>
    </row>
    <row r="341" spans="3:4" ht="12.75" hidden="1">
      <c r="C341" s="7" t="s">
        <v>300</v>
      </c>
      <c r="D341" s="36"/>
    </row>
    <row r="342" spans="3:4" ht="12.75" hidden="1">
      <c r="C342" s="7" t="s">
        <v>301</v>
      </c>
      <c r="D342" s="36"/>
    </row>
    <row r="343" spans="3:4" ht="12.75" hidden="1">
      <c r="C343" s="7" t="s">
        <v>302</v>
      </c>
      <c r="D343" s="36"/>
    </row>
    <row r="344" spans="3:4" ht="12.75" hidden="1">
      <c r="C344" s="7" t="s">
        <v>303</v>
      </c>
      <c r="D344" s="36"/>
    </row>
    <row r="345" spans="3:4" ht="12.75" hidden="1">
      <c r="C345" s="7" t="s">
        <v>304</v>
      </c>
      <c r="D345" s="36"/>
    </row>
    <row r="346" spans="3:4" ht="12.75" hidden="1">
      <c r="C346" s="7" t="s">
        <v>305</v>
      </c>
      <c r="D346" s="36"/>
    </row>
    <row r="347" spans="3:4" ht="12.75" hidden="1">
      <c r="C347" s="7" t="s">
        <v>306</v>
      </c>
      <c r="D347" s="36"/>
    </row>
    <row r="348" spans="3:4" ht="12.75" hidden="1">
      <c r="C348" s="7" t="s">
        <v>307</v>
      </c>
      <c r="D348" s="36"/>
    </row>
    <row r="349" spans="3:4" ht="12.75" hidden="1">
      <c r="C349" s="7" t="s">
        <v>308</v>
      </c>
      <c r="D349" s="36"/>
    </row>
    <row r="350" spans="3:4" ht="12.75" hidden="1">
      <c r="C350" s="7" t="s">
        <v>309</v>
      </c>
      <c r="D350" s="36"/>
    </row>
    <row r="351" spans="3:4" ht="12.75" hidden="1">
      <c r="C351" s="7" t="s">
        <v>310</v>
      </c>
      <c r="D351" s="36"/>
    </row>
    <row r="352" spans="3:4" ht="12.75" hidden="1">
      <c r="C352" s="7" t="s">
        <v>311</v>
      </c>
      <c r="D352" s="36"/>
    </row>
    <row r="353" spans="3:4" ht="12.75" hidden="1">
      <c r="C353" s="7" t="s">
        <v>312</v>
      </c>
      <c r="D353" s="36"/>
    </row>
    <row r="354" spans="3:4" ht="12.75" hidden="1">
      <c r="C354" s="7" t="s">
        <v>313</v>
      </c>
      <c r="D354" s="36"/>
    </row>
    <row r="355" spans="3:4" ht="12.75" hidden="1">
      <c r="C355" s="7" t="s">
        <v>314</v>
      </c>
      <c r="D355" s="36"/>
    </row>
    <row r="356" spans="3:4" ht="12.75" hidden="1">
      <c r="C356" s="7" t="s">
        <v>315</v>
      </c>
      <c r="D356" s="36"/>
    </row>
    <row r="357" spans="3:4" ht="12.75" hidden="1">
      <c r="C357" s="7" t="s">
        <v>316</v>
      </c>
      <c r="D357" s="36"/>
    </row>
    <row r="358" spans="3:4" ht="12.75" hidden="1">
      <c r="C358" s="7" t="s">
        <v>317</v>
      </c>
      <c r="D358" s="36"/>
    </row>
    <row r="359" spans="3:4" ht="12.75" hidden="1">
      <c r="C359" s="7" t="s">
        <v>318</v>
      </c>
      <c r="D359" s="36"/>
    </row>
    <row r="360" spans="3:4" ht="12.75" hidden="1">
      <c r="C360" s="7" t="s">
        <v>319</v>
      </c>
      <c r="D360" s="36"/>
    </row>
    <row r="361" spans="3:4" ht="12.75" hidden="1">
      <c r="C361" s="7" t="s">
        <v>320</v>
      </c>
      <c r="D361" s="36"/>
    </row>
    <row r="362" spans="3:4" ht="12.75" hidden="1">
      <c r="C362" s="7" t="s">
        <v>321</v>
      </c>
      <c r="D362" s="36"/>
    </row>
    <row r="363" spans="3:4" ht="12.75" hidden="1">
      <c r="C363" s="7" t="s">
        <v>322</v>
      </c>
      <c r="D363" s="36"/>
    </row>
    <row r="364" spans="3:4" ht="12.75" hidden="1">
      <c r="C364" s="7" t="s">
        <v>323</v>
      </c>
      <c r="D364" s="36"/>
    </row>
    <row r="365" spans="3:4" ht="12.75" hidden="1">
      <c r="C365" s="7" t="s">
        <v>324</v>
      </c>
      <c r="D365" s="36"/>
    </row>
    <row r="366" spans="3:4" ht="12.75" hidden="1">
      <c r="C366" s="7" t="s">
        <v>325</v>
      </c>
      <c r="D366" s="36"/>
    </row>
    <row r="367" spans="3:4" ht="12.75" hidden="1">
      <c r="C367" s="7" t="s">
        <v>326</v>
      </c>
      <c r="D367" s="36"/>
    </row>
    <row r="368" spans="3:4" ht="12.75" hidden="1">
      <c r="C368" s="7" t="s">
        <v>327</v>
      </c>
      <c r="D368" s="36"/>
    </row>
    <row r="369" spans="3:4" ht="12.75" hidden="1">
      <c r="C369" s="7" t="s">
        <v>328</v>
      </c>
      <c r="D369" s="36"/>
    </row>
    <row r="370" spans="3:4" ht="12.75" hidden="1">
      <c r="C370" s="7" t="s">
        <v>329</v>
      </c>
      <c r="D370" s="36"/>
    </row>
    <row r="371" spans="3:4" ht="12.75" hidden="1">
      <c r="C371" s="7" t="s">
        <v>330</v>
      </c>
      <c r="D371" s="36"/>
    </row>
    <row r="372" spans="3:4" ht="12.75" hidden="1">
      <c r="C372" s="7" t="s">
        <v>331</v>
      </c>
      <c r="D372" s="36"/>
    </row>
    <row r="373" spans="3:4" ht="12.75" hidden="1">
      <c r="C373" s="7" t="s">
        <v>332</v>
      </c>
      <c r="D373" s="36"/>
    </row>
    <row r="374" spans="3:4" ht="12.75" hidden="1">
      <c r="C374" s="7" t="s">
        <v>333</v>
      </c>
      <c r="D374" s="36"/>
    </row>
    <row r="375" spans="3:4" ht="12.75" hidden="1">
      <c r="C375" s="7" t="s">
        <v>334</v>
      </c>
      <c r="D375" s="36"/>
    </row>
    <row r="376" ht="12.75" hidden="1">
      <c r="C376" s="70"/>
    </row>
    <row r="377" ht="12.75">
      <c r="C377" s="71"/>
    </row>
    <row r="378" ht="12.75">
      <c r="C378" s="71"/>
    </row>
    <row r="379" ht="12.75">
      <c r="C379" s="71"/>
    </row>
    <row r="380" ht="12.75">
      <c r="C380" s="71"/>
    </row>
    <row r="381" ht="12.75">
      <c r="C381" s="71"/>
    </row>
    <row r="382" ht="12.75">
      <c r="C382" s="71"/>
    </row>
    <row r="383" ht="12.75">
      <c r="C383" s="71"/>
    </row>
    <row r="384" ht="12.75">
      <c r="C384" s="71"/>
    </row>
    <row r="385" ht="12.75">
      <c r="C385" s="71"/>
    </row>
    <row r="386" ht="12.75">
      <c r="C386" s="71"/>
    </row>
    <row r="387" ht="12.75">
      <c r="C387" s="71"/>
    </row>
    <row r="388" ht="12.75">
      <c r="C388" s="71"/>
    </row>
    <row r="389" ht="12.75">
      <c r="C389" s="71"/>
    </row>
    <row r="390" ht="12.75">
      <c r="C390" s="71"/>
    </row>
    <row r="391" ht="12.75">
      <c r="C391" s="71"/>
    </row>
    <row r="392" ht="12.75">
      <c r="C392" s="71"/>
    </row>
    <row r="393" ht="12.75">
      <c r="C393" s="71"/>
    </row>
    <row r="394" ht="12.75">
      <c r="C394" s="71"/>
    </row>
    <row r="395" ht="12.75">
      <c r="C395" s="71"/>
    </row>
    <row r="396" ht="12.75">
      <c r="C396" s="71"/>
    </row>
    <row r="397" ht="12.75">
      <c r="C397" s="71"/>
    </row>
    <row r="398" ht="12.75">
      <c r="C398" s="71"/>
    </row>
    <row r="399" ht="12.75">
      <c r="C399" s="71"/>
    </row>
    <row r="400" ht="12.75">
      <c r="C400" s="71"/>
    </row>
    <row r="401" ht="12.75">
      <c r="C401" s="71"/>
    </row>
    <row r="402" ht="12.75">
      <c r="C402" s="71"/>
    </row>
    <row r="403" ht="12.75">
      <c r="C403" s="71"/>
    </row>
  </sheetData>
  <sheetProtection sheet="1" selectLockedCells="1"/>
  <mergeCells count="20">
    <mergeCell ref="B37:M37"/>
    <mergeCell ref="D7:G7"/>
    <mergeCell ref="B19:C19"/>
    <mergeCell ref="B21:C21"/>
    <mergeCell ref="B23:C23"/>
    <mergeCell ref="B15:C16"/>
    <mergeCell ref="B31:O31"/>
    <mergeCell ref="B28:O28"/>
    <mergeCell ref="B33:O33"/>
    <mergeCell ref="B27:O27"/>
    <mergeCell ref="B30:O30"/>
    <mergeCell ref="B32:O32"/>
    <mergeCell ref="B29:O29"/>
    <mergeCell ref="B2:E2"/>
    <mergeCell ref="B4:C4"/>
    <mergeCell ref="D8:G8"/>
    <mergeCell ref="M4:N4"/>
    <mergeCell ref="D4:G4"/>
    <mergeCell ref="D5:G5"/>
    <mergeCell ref="D6:G6"/>
  </mergeCells>
  <dataValidations count="3">
    <dataValidation type="whole" operator="greaterThan" allowBlank="1" showInputMessage="1" showErrorMessage="1" error="Please enter a numerical value only, less than or equal to total net additions." sqref="D19">
      <formula1>-1000000</formula1>
    </dataValidation>
    <dataValidation type="whole" operator="greaterThan" allowBlank="1" showInputMessage="1" showErrorMessage="1" error="Please enter a numerical value only. " sqref="D23 D16:K16 D21:K21">
      <formula1>-1000000</formula1>
    </dataValidation>
    <dataValidation type="list" allowBlank="1" showInputMessage="1" showErrorMessage="1" sqref="B4:C4">
      <formula1>$C$49:$C$375</formula1>
    </dataValidation>
  </dataValidations>
  <hyperlinks>
    <hyperlink ref="B6" location="'New Homes Bonus'!I14" tooltip="Click here to return to homepage" display="Return to homepage"/>
  </hyperlinks>
  <printOptions/>
  <pageMargins left="0.7480314960629921" right="0.7480314960629921" top="0.984251968503937" bottom="0.984251968503937" header="0.5118110236220472" footer="0.5118110236220472"/>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CW366"/>
  <sheetViews>
    <sheetView zoomScale="70" zoomScaleNormal="70" zoomScalePageLayoutView="0" workbookViewId="0" topLeftCell="A1">
      <pane xSplit="3" ySplit="5" topLeftCell="D6" activePane="bottomRight" state="frozen"/>
      <selection pane="topLeft" activeCell="C26" sqref="C26"/>
      <selection pane="topRight" activeCell="C26" sqref="C26"/>
      <selection pane="bottomLeft" activeCell="C26" sqref="C26"/>
      <selection pane="bottomRight" activeCell="BY22" sqref="BY22"/>
    </sheetView>
  </sheetViews>
  <sheetFormatPr defaultColWidth="9.140625" defaultRowHeight="12.75"/>
  <cols>
    <col min="3" max="3" width="31.57421875" style="0" bestFit="1" customWidth="1"/>
    <col min="4" max="4" width="19.140625" style="0" customWidth="1"/>
    <col min="5" max="5" width="25.7109375" style="0" customWidth="1"/>
    <col min="6" max="6" width="29.8515625" style="3" customWidth="1"/>
    <col min="7" max="7" width="19.421875" style="3" customWidth="1"/>
    <col min="8" max="8" width="28.140625" style="3" customWidth="1"/>
    <col min="9" max="9" width="7.57421875" style="3" customWidth="1"/>
    <col min="10" max="11" width="11.28125" style="3" customWidth="1"/>
    <col min="12" max="17" width="10.28125" style="3" customWidth="1"/>
    <col min="18" max="18" width="11.28125" style="3" customWidth="1"/>
    <col min="19" max="19" width="4.00390625" style="0" customWidth="1"/>
    <col min="28" max="28" width="4.8515625" style="0" customWidth="1"/>
    <col min="29" max="29" width="9.8515625" style="3" customWidth="1"/>
    <col min="30" max="30" width="9.28125" style="3" customWidth="1"/>
    <col min="31" max="31" width="10.00390625" style="3" customWidth="1"/>
    <col min="32" max="32" width="10.140625" style="3" customWidth="1"/>
    <col min="33" max="36" width="9.28125" style="3" customWidth="1"/>
    <col min="37" max="37" width="10.140625" style="3" customWidth="1"/>
    <col min="38" max="38" width="4.28125" style="3" customWidth="1"/>
    <col min="39" max="47" width="9.140625" style="3" customWidth="1"/>
    <col min="56" max="56" width="10.28125" style="0" customWidth="1"/>
    <col min="57" max="57" width="4.28125" style="0" customWidth="1"/>
    <col min="58" max="58" width="3.8515625" style="0" customWidth="1"/>
    <col min="59" max="59" width="14.421875" style="3" customWidth="1"/>
    <col min="60" max="60" width="15.57421875" style="3" customWidth="1"/>
    <col min="61" max="61" width="14.421875" style="3" customWidth="1"/>
    <col min="62" max="62" width="14.7109375" style="0" customWidth="1"/>
    <col min="63" max="63" width="10.7109375" style="0" customWidth="1"/>
    <col min="64" max="64" width="11.140625" style="0" customWidth="1"/>
    <col min="65" max="65" width="17.8515625" style="3" customWidth="1"/>
    <col min="66" max="66" width="13.57421875" style="137" customWidth="1"/>
    <col min="67" max="67" width="15.7109375" style="131" bestFit="1" customWidth="1"/>
    <col min="68" max="68" width="14.7109375" style="131" customWidth="1"/>
    <col min="69" max="69" width="15.00390625" style="131" customWidth="1"/>
    <col min="70" max="70" width="15.7109375" style="142" customWidth="1"/>
    <col min="71" max="71" width="15.28125" style="131" customWidth="1"/>
    <col min="72" max="72" width="15.7109375" style="131" bestFit="1" customWidth="1"/>
    <col min="73" max="73" width="13.57421875" style="131" customWidth="1"/>
    <col min="74" max="74" width="13.140625" style="131" customWidth="1"/>
    <col min="75" max="75" width="17.421875" style="142" customWidth="1"/>
    <col min="76" max="76" width="15.421875" style="131" bestFit="1" customWidth="1"/>
    <col min="77" max="77" width="13.57421875" style="131" customWidth="1"/>
    <col min="78" max="78" width="14.00390625" style="131" customWidth="1"/>
    <col min="79" max="79" width="15.00390625" style="131" customWidth="1"/>
    <col min="80" max="80" width="15.7109375" style="142" customWidth="1"/>
    <col min="81" max="81" width="15.421875" style="131" bestFit="1" customWidth="1"/>
    <col min="82" max="82" width="15.7109375" style="131" bestFit="1" customWidth="1"/>
    <col min="83" max="83" width="16.00390625" style="131" customWidth="1"/>
    <col min="84" max="84" width="16.28125" style="131" customWidth="1"/>
    <col min="85" max="85" width="15.7109375" style="142" customWidth="1"/>
    <col min="86" max="86" width="12.421875" style="131" customWidth="1"/>
    <col min="87" max="87" width="12.7109375" style="131" customWidth="1"/>
    <col min="88" max="88" width="15.00390625" style="131" customWidth="1"/>
    <col min="89" max="89" width="16.421875" style="131" customWidth="1"/>
    <col min="90" max="90" width="15.00390625" style="142" customWidth="1"/>
    <col min="91" max="91" width="9.140625" style="3" customWidth="1"/>
    <col min="93" max="93" width="9.57421875" style="0" bestFit="1" customWidth="1"/>
    <col min="94" max="94" width="10.140625" style="0" bestFit="1" customWidth="1"/>
    <col min="95" max="98" width="11.00390625" style="0" bestFit="1" customWidth="1"/>
    <col min="99" max="100" width="11.421875" style="0" bestFit="1" customWidth="1"/>
  </cols>
  <sheetData>
    <row r="1" spans="3:92" ht="12.75">
      <c r="C1" s="184">
        <v>1</v>
      </c>
      <c r="D1" s="184">
        <v>2</v>
      </c>
      <c r="E1" s="184">
        <v>3</v>
      </c>
      <c r="F1" s="184">
        <v>4</v>
      </c>
      <c r="G1" s="212">
        <v>5</v>
      </c>
      <c r="H1" s="212">
        <v>6</v>
      </c>
      <c r="I1" s="184">
        <v>7</v>
      </c>
      <c r="J1" s="193">
        <v>8</v>
      </c>
      <c r="K1" s="193">
        <v>9</v>
      </c>
      <c r="L1" s="193">
        <v>10</v>
      </c>
      <c r="M1" s="193">
        <v>11</v>
      </c>
      <c r="N1" s="193">
        <v>12</v>
      </c>
      <c r="O1" s="193">
        <v>13</v>
      </c>
      <c r="P1" s="193">
        <v>14</v>
      </c>
      <c r="Q1" s="193">
        <v>15</v>
      </c>
      <c r="R1" s="193">
        <v>16</v>
      </c>
      <c r="S1" s="184">
        <v>17</v>
      </c>
      <c r="T1" s="184">
        <v>18</v>
      </c>
      <c r="U1" s="184">
        <v>19</v>
      </c>
      <c r="V1" s="184">
        <v>20</v>
      </c>
      <c r="W1" s="184">
        <v>21</v>
      </c>
      <c r="X1" s="184">
        <v>22</v>
      </c>
      <c r="Y1" s="184">
        <v>23</v>
      </c>
      <c r="Z1" s="184">
        <v>24</v>
      </c>
      <c r="AA1" s="184">
        <v>25</v>
      </c>
      <c r="AB1" s="184">
        <v>26</v>
      </c>
      <c r="AC1" s="193">
        <v>27</v>
      </c>
      <c r="AD1" s="193">
        <v>28</v>
      </c>
      <c r="AE1" s="193">
        <v>29</v>
      </c>
      <c r="AF1" s="193">
        <v>30</v>
      </c>
      <c r="AG1" s="193">
        <v>31</v>
      </c>
      <c r="AH1" s="193">
        <v>32</v>
      </c>
      <c r="AI1" s="193">
        <v>33</v>
      </c>
      <c r="AJ1" s="193">
        <v>34</v>
      </c>
      <c r="AK1" s="193">
        <v>35</v>
      </c>
      <c r="AL1" s="184">
        <v>36</v>
      </c>
      <c r="AM1" s="193">
        <v>37</v>
      </c>
      <c r="AN1" s="193">
        <v>38</v>
      </c>
      <c r="AO1" s="193">
        <v>39</v>
      </c>
      <c r="AP1" s="193">
        <v>40</v>
      </c>
      <c r="AQ1" s="193">
        <v>41</v>
      </c>
      <c r="AR1" s="193">
        <v>42</v>
      </c>
      <c r="AS1" s="193">
        <v>43</v>
      </c>
      <c r="AT1" s="193">
        <v>44</v>
      </c>
      <c r="AU1" s="193">
        <v>45</v>
      </c>
      <c r="AV1" s="184">
        <v>46</v>
      </c>
      <c r="AW1" s="184">
        <v>47</v>
      </c>
      <c r="AX1" s="184">
        <v>48</v>
      </c>
      <c r="AY1" s="184">
        <v>49</v>
      </c>
      <c r="AZ1" s="184">
        <v>50</v>
      </c>
      <c r="BA1" s="184">
        <v>51</v>
      </c>
      <c r="BB1" s="184">
        <v>52</v>
      </c>
      <c r="BC1" s="184">
        <v>53</v>
      </c>
      <c r="BD1" s="184">
        <v>54</v>
      </c>
      <c r="BE1" s="184">
        <v>55</v>
      </c>
      <c r="BF1" s="184">
        <v>56</v>
      </c>
      <c r="BG1" s="184">
        <v>57</v>
      </c>
      <c r="BH1" s="184">
        <v>58</v>
      </c>
      <c r="BI1" s="184">
        <v>59</v>
      </c>
      <c r="BJ1" s="184">
        <v>60</v>
      </c>
      <c r="BK1" s="184">
        <v>61</v>
      </c>
      <c r="BL1" s="184">
        <v>62</v>
      </c>
      <c r="BM1" s="184">
        <v>63</v>
      </c>
      <c r="BN1" s="184">
        <v>64</v>
      </c>
      <c r="BO1" s="184">
        <v>65</v>
      </c>
      <c r="BP1" s="184">
        <v>66</v>
      </c>
      <c r="BQ1" s="184">
        <v>67</v>
      </c>
      <c r="BR1" s="184">
        <v>68</v>
      </c>
      <c r="BS1" s="212">
        <v>69</v>
      </c>
      <c r="BT1" s="212">
        <v>70</v>
      </c>
      <c r="BU1" s="212">
        <v>71</v>
      </c>
      <c r="BV1" s="212">
        <v>72</v>
      </c>
      <c r="BW1" s="184">
        <v>73</v>
      </c>
      <c r="BX1" s="184">
        <v>74</v>
      </c>
      <c r="BY1" s="184">
        <v>75</v>
      </c>
      <c r="BZ1" s="184">
        <v>76</v>
      </c>
      <c r="CA1" s="184">
        <v>77</v>
      </c>
      <c r="CB1" s="184">
        <v>78</v>
      </c>
      <c r="CC1" s="184">
        <v>79</v>
      </c>
      <c r="CD1" s="184">
        <v>80</v>
      </c>
      <c r="CE1" s="184">
        <v>81</v>
      </c>
      <c r="CF1" s="184">
        <v>82</v>
      </c>
      <c r="CG1" s="184">
        <v>83</v>
      </c>
      <c r="CH1" s="184">
        <v>84</v>
      </c>
      <c r="CI1" s="184">
        <v>85</v>
      </c>
      <c r="CJ1" s="184">
        <v>86</v>
      </c>
      <c r="CK1" s="184">
        <v>87</v>
      </c>
      <c r="CL1" s="184">
        <v>88</v>
      </c>
      <c r="CM1" s="184">
        <v>89</v>
      </c>
      <c r="CN1" s="184">
        <v>90</v>
      </c>
    </row>
    <row r="2" spans="3:89" ht="20.25">
      <c r="C2" s="19"/>
      <c r="D2" t="s">
        <v>426</v>
      </c>
      <c r="E2" t="s">
        <v>485</v>
      </c>
      <c r="G2" s="213" t="s">
        <v>10</v>
      </c>
      <c r="H2" s="203" t="s">
        <v>336</v>
      </c>
      <c r="I2" s="147" t="s">
        <v>1</v>
      </c>
      <c r="J2" s="194" t="s">
        <v>2</v>
      </c>
      <c r="K2" s="194" t="s">
        <v>3</v>
      </c>
      <c r="L2" s="194" t="s">
        <v>4</v>
      </c>
      <c r="M2" s="194" t="s">
        <v>5</v>
      </c>
      <c r="N2" s="194" t="s">
        <v>6</v>
      </c>
      <c r="O2" s="194" t="s">
        <v>7</v>
      </c>
      <c r="P2" s="194" t="s">
        <v>8</v>
      </c>
      <c r="Q2" s="194" t="s">
        <v>9</v>
      </c>
      <c r="R2" s="194" t="s">
        <v>335</v>
      </c>
      <c r="S2" s="1"/>
      <c r="T2" s="207" t="s">
        <v>2</v>
      </c>
      <c r="U2" s="207" t="s">
        <v>3</v>
      </c>
      <c r="V2" s="207" t="s">
        <v>4</v>
      </c>
      <c r="W2" s="207" t="s">
        <v>5</v>
      </c>
      <c r="X2" s="207" t="s">
        <v>6</v>
      </c>
      <c r="Y2" s="207" t="s">
        <v>7</v>
      </c>
      <c r="Z2" s="207" t="s">
        <v>8</v>
      </c>
      <c r="AA2" s="207" t="s">
        <v>9</v>
      </c>
      <c r="AB2" s="20"/>
      <c r="AC2" s="208" t="s">
        <v>2</v>
      </c>
      <c r="AD2" s="208" t="s">
        <v>3</v>
      </c>
      <c r="AE2" s="208" t="s">
        <v>4</v>
      </c>
      <c r="AF2" s="208" t="s">
        <v>5</v>
      </c>
      <c r="AG2" s="208" t="s">
        <v>6</v>
      </c>
      <c r="AH2" s="208" t="s">
        <v>7</v>
      </c>
      <c r="AI2" s="208" t="s">
        <v>8</v>
      </c>
      <c r="AJ2" s="208" t="s">
        <v>9</v>
      </c>
      <c r="AK2" s="198" t="s">
        <v>335</v>
      </c>
      <c r="AL2" s="6"/>
      <c r="AM2" s="208" t="s">
        <v>2</v>
      </c>
      <c r="AN2" s="208" t="s">
        <v>3</v>
      </c>
      <c r="AO2" s="208" t="s">
        <v>4</v>
      </c>
      <c r="AP2" s="208" t="s">
        <v>5</v>
      </c>
      <c r="AQ2" s="208" t="s">
        <v>6</v>
      </c>
      <c r="AR2" s="208" t="s">
        <v>7</v>
      </c>
      <c r="AS2" s="208" t="s">
        <v>8</v>
      </c>
      <c r="AT2" s="208" t="s">
        <v>9</v>
      </c>
      <c r="AU2" s="208" t="s">
        <v>335</v>
      </c>
      <c r="AV2" s="209" t="s">
        <v>2</v>
      </c>
      <c r="AW2" s="209" t="s">
        <v>3</v>
      </c>
      <c r="AX2" s="209" t="s">
        <v>4</v>
      </c>
      <c r="AY2" s="209" t="s">
        <v>5</v>
      </c>
      <c r="AZ2" s="209" t="s">
        <v>6</v>
      </c>
      <c r="BA2" s="209" t="s">
        <v>7</v>
      </c>
      <c r="BB2" s="209" t="s">
        <v>8</v>
      </c>
      <c r="BC2" s="209" t="s">
        <v>9</v>
      </c>
      <c r="BD2" s="209" t="s">
        <v>335</v>
      </c>
      <c r="BE2" s="6"/>
      <c r="BG2" s="284" t="s">
        <v>428</v>
      </c>
      <c r="BH2" s="284"/>
      <c r="BI2" s="284"/>
      <c r="BJ2" s="284"/>
      <c r="BN2" s="284" t="s">
        <v>436</v>
      </c>
      <c r="BO2" s="284"/>
      <c r="BP2" s="284"/>
      <c r="BQ2" s="284"/>
      <c r="BR2" s="138"/>
      <c r="BS2" s="284" t="s">
        <v>438</v>
      </c>
      <c r="BT2" s="284"/>
      <c r="BU2" s="284"/>
      <c r="BV2" s="284"/>
      <c r="BW2" s="139"/>
      <c r="BX2" s="284" t="s">
        <v>440</v>
      </c>
      <c r="BY2" s="284"/>
      <c r="BZ2" s="284"/>
      <c r="CA2" s="284"/>
      <c r="CC2" s="284" t="s">
        <v>442</v>
      </c>
      <c r="CD2" s="284"/>
      <c r="CE2" s="284"/>
      <c r="CF2" s="284"/>
      <c r="CH2" s="284" t="s">
        <v>445</v>
      </c>
      <c r="CI2" s="284"/>
      <c r="CJ2" s="284"/>
      <c r="CK2" s="284"/>
    </row>
    <row r="3" spans="1:90" ht="39">
      <c r="A3" s="4" t="s">
        <v>372</v>
      </c>
      <c r="B3" s="4" t="s">
        <v>373</v>
      </c>
      <c r="C3" s="4" t="s">
        <v>343</v>
      </c>
      <c r="D3" s="146" t="s">
        <v>476</v>
      </c>
      <c r="E3" s="200" t="s">
        <v>475</v>
      </c>
      <c r="F3" s="146" t="s">
        <v>480</v>
      </c>
      <c r="G3" s="146" t="s">
        <v>492</v>
      </c>
      <c r="H3" s="201" t="s">
        <v>498</v>
      </c>
      <c r="I3"/>
      <c r="J3" s="282" t="s">
        <v>482</v>
      </c>
      <c r="K3" s="282"/>
      <c r="L3" s="282"/>
      <c r="M3" s="282"/>
      <c r="N3" s="282"/>
      <c r="O3" s="282"/>
      <c r="P3" s="282"/>
      <c r="Q3" s="282"/>
      <c r="R3" s="282"/>
      <c r="S3" s="1"/>
      <c r="T3" s="284" t="s">
        <v>481</v>
      </c>
      <c r="U3" s="284"/>
      <c r="V3" s="284"/>
      <c r="W3" s="284"/>
      <c r="X3" s="284"/>
      <c r="Y3" s="284"/>
      <c r="Z3" s="284"/>
      <c r="AA3" s="284"/>
      <c r="AB3" s="130"/>
      <c r="AC3" s="283" t="s">
        <v>483</v>
      </c>
      <c r="AD3" s="283"/>
      <c r="AE3" s="283"/>
      <c r="AF3" s="283"/>
      <c r="AG3" s="283"/>
      <c r="AH3" s="283"/>
      <c r="AI3" s="283"/>
      <c r="AJ3" s="283"/>
      <c r="AK3" s="283"/>
      <c r="AL3"/>
      <c r="AM3" s="283" t="s">
        <v>484</v>
      </c>
      <c r="AN3" s="283"/>
      <c r="AO3" s="283"/>
      <c r="AP3" s="283"/>
      <c r="AQ3" s="283"/>
      <c r="AR3" s="283"/>
      <c r="AS3" s="283"/>
      <c r="AT3" s="283"/>
      <c r="AU3" s="216">
        <v>-1</v>
      </c>
      <c r="AV3" s="285" t="s">
        <v>341</v>
      </c>
      <c r="AW3" s="285"/>
      <c r="AX3" s="285"/>
      <c r="AY3" s="285"/>
      <c r="AZ3" s="285"/>
      <c r="BA3" s="285"/>
      <c r="BB3" s="285"/>
      <c r="BC3" s="285"/>
      <c r="BD3" s="285"/>
      <c r="BG3" s="205" t="s">
        <v>429</v>
      </c>
      <c r="BH3" s="206" t="s">
        <v>430</v>
      </c>
      <c r="BI3" s="206" t="s">
        <v>431</v>
      </c>
      <c r="BJ3" s="205" t="s">
        <v>432</v>
      </c>
      <c r="BK3" s="206" t="s">
        <v>433</v>
      </c>
      <c r="BL3" s="206" t="s">
        <v>434</v>
      </c>
      <c r="BM3" s="146" t="s">
        <v>435</v>
      </c>
      <c r="BN3" s="205" t="s">
        <v>429</v>
      </c>
      <c r="BO3" s="206" t="s">
        <v>430</v>
      </c>
      <c r="BP3" s="206" t="s">
        <v>431</v>
      </c>
      <c r="BQ3" s="205" t="s">
        <v>432</v>
      </c>
      <c r="BR3" s="148" t="s">
        <v>437</v>
      </c>
      <c r="BS3" s="205" t="s">
        <v>429</v>
      </c>
      <c r="BT3" s="206" t="s">
        <v>430</v>
      </c>
      <c r="BU3" s="206" t="s">
        <v>431</v>
      </c>
      <c r="BV3" s="205" t="s">
        <v>432</v>
      </c>
      <c r="BW3" s="148" t="s">
        <v>439</v>
      </c>
      <c r="BX3" s="205" t="s">
        <v>429</v>
      </c>
      <c r="BY3" s="206" t="s">
        <v>430</v>
      </c>
      <c r="BZ3" s="206" t="s">
        <v>431</v>
      </c>
      <c r="CA3" s="205" t="s">
        <v>432</v>
      </c>
      <c r="CB3" s="148" t="s">
        <v>441</v>
      </c>
      <c r="CC3" s="205" t="s">
        <v>429</v>
      </c>
      <c r="CD3" s="206" t="s">
        <v>430</v>
      </c>
      <c r="CE3" s="206" t="s">
        <v>431</v>
      </c>
      <c r="CF3" s="205" t="s">
        <v>432</v>
      </c>
      <c r="CG3" s="148" t="s">
        <v>443</v>
      </c>
      <c r="CH3" s="205" t="s">
        <v>429</v>
      </c>
      <c r="CI3" s="206" t="s">
        <v>430</v>
      </c>
      <c r="CJ3" s="206" t="s">
        <v>431</v>
      </c>
      <c r="CK3" s="205" t="s">
        <v>432</v>
      </c>
      <c r="CL3" s="148" t="s">
        <v>444</v>
      </c>
    </row>
    <row r="4" spans="3:91" s="15" customFormat="1" ht="12.75">
      <c r="C4" s="15" t="s">
        <v>416</v>
      </c>
      <c r="D4" s="16" t="s">
        <v>340</v>
      </c>
      <c r="E4" s="16" t="s">
        <v>340</v>
      </c>
      <c r="F4" s="16" t="s">
        <v>340</v>
      </c>
      <c r="G4" s="16" t="s">
        <v>340</v>
      </c>
      <c r="H4" s="199" t="s">
        <v>340</v>
      </c>
      <c r="I4" s="16"/>
      <c r="J4" s="195">
        <v>0</v>
      </c>
      <c r="K4" s="195">
        <v>0</v>
      </c>
      <c r="L4" s="195">
        <v>0</v>
      </c>
      <c r="M4" s="195">
        <v>0</v>
      </c>
      <c r="N4" s="195">
        <v>0</v>
      </c>
      <c r="O4" s="195">
        <v>0</v>
      </c>
      <c r="P4" s="195">
        <v>0</v>
      </c>
      <c r="Q4" s="195">
        <v>0</v>
      </c>
      <c r="R4" s="195">
        <v>0</v>
      </c>
      <c r="S4" s="17"/>
      <c r="T4" s="16">
        <v>0</v>
      </c>
      <c r="U4" s="16">
        <v>0</v>
      </c>
      <c r="V4" s="16">
        <v>0</v>
      </c>
      <c r="W4" s="16">
        <v>0</v>
      </c>
      <c r="X4" s="16">
        <v>0</v>
      </c>
      <c r="Y4" s="16">
        <v>0</v>
      </c>
      <c r="Z4" s="16">
        <v>0</v>
      </c>
      <c r="AA4" s="16">
        <v>0</v>
      </c>
      <c r="AB4" s="16"/>
      <c r="AC4" s="199"/>
      <c r="AD4" s="199"/>
      <c r="AE4" s="199"/>
      <c r="AF4" s="199"/>
      <c r="AG4" s="199"/>
      <c r="AH4" s="199"/>
      <c r="AI4" s="199"/>
      <c r="AJ4" s="199"/>
      <c r="AK4" s="199"/>
      <c r="AM4" s="199"/>
      <c r="AN4" s="199"/>
      <c r="AO4" s="199"/>
      <c r="AP4" s="199"/>
      <c r="AQ4" s="199"/>
      <c r="AR4" s="199"/>
      <c r="AS4" s="199"/>
      <c r="AT4" s="199"/>
      <c r="AU4" s="199"/>
      <c r="BI4" s="16"/>
      <c r="BM4" s="16"/>
      <c r="BN4" s="136"/>
      <c r="BO4" s="134"/>
      <c r="BP4" s="134"/>
      <c r="BQ4" s="134"/>
      <c r="BR4" s="140"/>
      <c r="BS4" s="134"/>
      <c r="BT4" s="134"/>
      <c r="BU4" s="134"/>
      <c r="BV4" s="134"/>
      <c r="BW4" s="140"/>
      <c r="BX4" s="134"/>
      <c r="BY4" s="134"/>
      <c r="BZ4" s="134"/>
      <c r="CA4" s="134"/>
      <c r="CB4" s="144"/>
      <c r="CC4" s="134"/>
      <c r="CD4" s="134"/>
      <c r="CE4" s="134"/>
      <c r="CF4" s="134"/>
      <c r="CG4" s="144"/>
      <c r="CH4" s="134"/>
      <c r="CI4" s="134"/>
      <c r="CJ4" s="134"/>
      <c r="CK4" s="134"/>
      <c r="CL4" s="144"/>
      <c r="CM4" s="16"/>
    </row>
    <row r="5" spans="3:91" s="15" customFormat="1" ht="12.75">
      <c r="C5" s="15" t="s">
        <v>415</v>
      </c>
      <c r="D5" s="16" t="s">
        <v>340</v>
      </c>
      <c r="E5" s="16" t="s">
        <v>340</v>
      </c>
      <c r="F5" s="16" t="s">
        <v>340</v>
      </c>
      <c r="G5" s="16" t="s">
        <v>340</v>
      </c>
      <c r="H5" s="199" t="s">
        <v>340</v>
      </c>
      <c r="I5" s="16"/>
      <c r="J5" s="195">
        <v>0</v>
      </c>
      <c r="K5" s="195">
        <v>0</v>
      </c>
      <c r="L5" s="195">
        <v>0</v>
      </c>
      <c r="M5" s="195">
        <v>0</v>
      </c>
      <c r="N5" s="195">
        <v>0</v>
      </c>
      <c r="O5" s="195">
        <v>0</v>
      </c>
      <c r="P5" s="195">
        <v>0</v>
      </c>
      <c r="Q5" s="195">
        <v>0</v>
      </c>
      <c r="R5" s="195">
        <v>0</v>
      </c>
      <c r="S5" s="17"/>
      <c r="T5" s="16">
        <v>0</v>
      </c>
      <c r="U5" s="16">
        <v>0</v>
      </c>
      <c r="V5" s="16">
        <v>0</v>
      </c>
      <c r="W5" s="16">
        <v>0</v>
      </c>
      <c r="X5" s="16">
        <v>0</v>
      </c>
      <c r="Y5" s="16">
        <v>0</v>
      </c>
      <c r="Z5" s="16">
        <v>0</v>
      </c>
      <c r="AA5" s="16">
        <v>0</v>
      </c>
      <c r="AB5" s="16"/>
      <c r="AC5" s="199"/>
      <c r="AD5" s="199"/>
      <c r="AE5" s="199"/>
      <c r="AF5" s="199"/>
      <c r="AG5" s="199"/>
      <c r="AH5" s="199"/>
      <c r="AI5" s="199"/>
      <c r="AJ5" s="199"/>
      <c r="AK5" s="199"/>
      <c r="AM5" s="199"/>
      <c r="AN5" s="199"/>
      <c r="AO5" s="199"/>
      <c r="AP5" s="199"/>
      <c r="AQ5" s="199"/>
      <c r="AR5" s="199"/>
      <c r="AS5" s="199"/>
      <c r="AT5" s="199"/>
      <c r="AU5" s="199"/>
      <c r="BI5" s="16"/>
      <c r="BM5" s="16"/>
      <c r="BN5" s="136"/>
      <c r="BO5" s="134"/>
      <c r="BP5" s="134"/>
      <c r="BQ5" s="134"/>
      <c r="BR5" s="140"/>
      <c r="BS5" s="134"/>
      <c r="BT5" s="134"/>
      <c r="BU5" s="134"/>
      <c r="BV5" s="134"/>
      <c r="BW5" s="140"/>
      <c r="BX5" s="134"/>
      <c r="BY5" s="134"/>
      <c r="BZ5" s="134"/>
      <c r="CA5" s="134"/>
      <c r="CB5" s="144"/>
      <c r="CC5" s="134"/>
      <c r="CD5" s="134"/>
      <c r="CE5" s="134"/>
      <c r="CF5" s="134"/>
      <c r="CG5" s="144"/>
      <c r="CH5" s="134"/>
      <c r="CI5" s="134"/>
      <c r="CJ5" s="134"/>
      <c r="CK5" s="134"/>
      <c r="CL5" s="144"/>
      <c r="CM5" s="16"/>
    </row>
    <row r="6" spans="1:92" ht="12.75">
      <c r="A6" s="3" t="s">
        <v>374</v>
      </c>
      <c r="B6" s="3" t="s">
        <v>375</v>
      </c>
      <c r="C6" s="2" t="s">
        <v>11</v>
      </c>
      <c r="D6" s="5">
        <f>R6</f>
        <v>28016</v>
      </c>
      <c r="E6" s="190">
        <v>102</v>
      </c>
      <c r="F6" s="18">
        <f>AK6+BD6</f>
        <v>87</v>
      </c>
      <c r="G6" s="214">
        <v>9.63692365129737</v>
      </c>
      <c r="H6" s="202">
        <v>1</v>
      </c>
      <c r="J6" s="196">
        <v>2708</v>
      </c>
      <c r="K6" s="196">
        <v>4986</v>
      </c>
      <c r="L6" s="196">
        <v>11327</v>
      </c>
      <c r="M6" s="196">
        <v>6077</v>
      </c>
      <c r="N6" s="196">
        <v>1899</v>
      </c>
      <c r="O6" s="196">
        <v>709</v>
      </c>
      <c r="P6" s="196">
        <v>300</v>
      </c>
      <c r="Q6" s="196">
        <v>10</v>
      </c>
      <c r="R6" s="196">
        <v>28016</v>
      </c>
      <c r="S6" s="5"/>
      <c r="T6" s="9">
        <f>J6/R6</f>
        <v>0.09665905197030268</v>
      </c>
      <c r="U6" s="9">
        <f aca="true" t="shared" si="0" ref="U6:U69">K6/R6</f>
        <v>0.17796973158195317</v>
      </c>
      <c r="V6" s="9">
        <f aca="true" t="shared" si="1" ref="V6:V69">L6/R6</f>
        <v>0.40430468303826383</v>
      </c>
      <c r="W6" s="9">
        <f aca="true" t="shared" si="2" ref="W6:W69">M6/R6</f>
        <v>0.21691176470588236</v>
      </c>
      <c r="X6" s="9">
        <f aca="true" t="shared" si="3" ref="X6:X69">N6/R6</f>
        <v>0.06778269560251285</v>
      </c>
      <c r="Y6" s="9">
        <f aca="true" t="shared" si="4" ref="Y6:Y69">O6/R6</f>
        <v>0.025306967447173045</v>
      </c>
      <c r="Z6" s="9">
        <f aca="true" t="shared" si="5" ref="Z6:Z69">P6/R6</f>
        <v>0.01070816676185037</v>
      </c>
      <c r="AA6" s="10">
        <f aca="true" t="shared" si="6" ref="AA6:AA69">Q6/R6</f>
        <v>0.00035693889206167903</v>
      </c>
      <c r="AB6" s="10"/>
      <c r="AC6" s="196">
        <v>19</v>
      </c>
      <c r="AD6" s="196">
        <v>41</v>
      </c>
      <c r="AE6" s="196">
        <v>24</v>
      </c>
      <c r="AF6" s="196">
        <v>-11</v>
      </c>
      <c r="AG6" s="196">
        <v>12</v>
      </c>
      <c r="AH6" s="196">
        <v>9</v>
      </c>
      <c r="AI6" s="196">
        <v>-2</v>
      </c>
      <c r="AJ6" s="196">
        <v>0</v>
      </c>
      <c r="AK6" s="196">
        <v>92</v>
      </c>
      <c r="AL6" s="5"/>
      <c r="AM6" s="193">
        <v>-2</v>
      </c>
      <c r="AN6" s="193">
        <v>4</v>
      </c>
      <c r="AO6" s="193">
        <v>-9</v>
      </c>
      <c r="AP6" s="193">
        <v>10</v>
      </c>
      <c r="AQ6" s="193">
        <v>3</v>
      </c>
      <c r="AR6" s="193">
        <v>0</v>
      </c>
      <c r="AS6" s="193">
        <v>-1</v>
      </c>
      <c r="AT6" s="193">
        <v>0</v>
      </c>
      <c r="AU6" s="193">
        <v>5</v>
      </c>
      <c r="AV6">
        <f>AM6*$AU$3</f>
        <v>2</v>
      </c>
      <c r="AW6">
        <f aca="true" t="shared" si="7" ref="AW6:AW69">AN6*$AU$3</f>
        <v>-4</v>
      </c>
      <c r="AX6">
        <f aca="true" t="shared" si="8" ref="AX6:AX69">AO6*$AU$3</f>
        <v>9</v>
      </c>
      <c r="AY6">
        <f aca="true" t="shared" si="9" ref="AY6:AY69">AP6*$AU$3</f>
        <v>-10</v>
      </c>
      <c r="AZ6">
        <f aca="true" t="shared" si="10" ref="AZ6:AZ69">AQ6*$AU$3</f>
        <v>-3</v>
      </c>
      <c r="BA6">
        <f aca="true" t="shared" si="11" ref="BA6:BA69">AR6*$AU$3</f>
        <v>0</v>
      </c>
      <c r="BB6">
        <f aca="true" t="shared" si="12" ref="BB6:BB69">AS6*$AU$3</f>
        <v>1</v>
      </c>
      <c r="BC6">
        <f>AT6*$AU$3</f>
        <v>0</v>
      </c>
      <c r="BD6">
        <f>AU6*$AU$3</f>
        <v>-5</v>
      </c>
      <c r="BG6" s="188">
        <v>62430.16533333334</v>
      </c>
      <c r="BH6" s="107">
        <f>IF(A6="","0",(25%*BG6))</f>
        <v>15607.541333333334</v>
      </c>
      <c r="BI6" s="108">
        <f>BG6*6</f>
        <v>374580.992</v>
      </c>
      <c r="BJ6" s="27">
        <f>BH6*6</f>
        <v>93645.248</v>
      </c>
      <c r="BK6" s="25">
        <f>IF(A6="","100%",80%)</f>
        <v>0.8</v>
      </c>
      <c r="BL6" s="26">
        <f aca="true" t="shared" si="13" ref="BL6:BL69">IF(A6="","0%",20%)</f>
        <v>0.2</v>
      </c>
      <c r="BM6" s="111">
        <f>BG6</f>
        <v>62430.16533333334</v>
      </c>
      <c r="BN6" s="186">
        <v>152317.21866666665</v>
      </c>
      <c r="BO6" s="135">
        <f>IF($A6="","0",(25%*BN6))</f>
        <v>38079.30466666666</v>
      </c>
      <c r="BP6" s="135">
        <f>BN6*6</f>
        <v>913903.3119999999</v>
      </c>
      <c r="BQ6" s="135">
        <f>IF(BO6="","",(6*BO6))</f>
        <v>228475.82799999998</v>
      </c>
      <c r="BR6" s="141">
        <f>BN6</f>
        <v>152317.21866666665</v>
      </c>
      <c r="BS6" s="185">
        <v>243924.70844444446</v>
      </c>
      <c r="BT6" s="135">
        <f>IF($A6="","0",(25%*BS6))</f>
        <v>60981.177111111116</v>
      </c>
      <c r="BU6" s="135">
        <f>BS6*6</f>
        <v>1463548.2506666668</v>
      </c>
      <c r="BV6" s="135">
        <f>BT6*6</f>
        <v>365887.0626666667</v>
      </c>
      <c r="BW6" s="141">
        <f>BS6</f>
        <v>243924.70844444446</v>
      </c>
      <c r="BX6" s="185">
        <v>106928.96000000002</v>
      </c>
      <c r="BY6" s="135">
        <f>IF($A6="","0",(25%*BX6))</f>
        <v>26732.240000000005</v>
      </c>
      <c r="BZ6" s="135">
        <f>BX6*6</f>
        <v>641573.7600000001</v>
      </c>
      <c r="CA6" s="135">
        <f>BY6*6</f>
        <v>160393.44000000003</v>
      </c>
      <c r="CB6" s="141">
        <f>BX6</f>
        <v>106928.96000000002</v>
      </c>
      <c r="CC6" s="230">
        <f>IF(A6="",1,0.8)*(IF(SUMPRODUCT($CO$10:$CV$10,AC6:AJ6)+SUMPRODUCT($CO$10:$CV$10,AV6:BC6)&gt;0,SUMPRODUCT($CO$10:$CV$10,AC6:AJ6)+SUMPRODUCT($CO$10:$CV$10,AV6:BC6),0)+H6*350)</f>
        <v>86531.98044444446</v>
      </c>
      <c r="CD6" s="135">
        <f>IF($A6="","0",(25%*CC6))</f>
        <v>21632.995111111115</v>
      </c>
      <c r="CE6" s="135">
        <f>CC6*6</f>
        <v>519191.88266666676</v>
      </c>
      <c r="CF6" s="135">
        <f>CD6*6</f>
        <v>129797.97066666669</v>
      </c>
      <c r="CG6" s="141">
        <f>CC6</f>
        <v>86531.98044444446</v>
      </c>
      <c r="CH6" s="185">
        <v>0</v>
      </c>
      <c r="CI6" s="135">
        <f>IF($A6="","0",(25%*CH6))</f>
        <v>0</v>
      </c>
      <c r="CJ6" s="135">
        <f>CH6*6</f>
        <v>0</v>
      </c>
      <c r="CK6" s="135">
        <f>CI6*6</f>
        <v>0</v>
      </c>
      <c r="CL6" s="141">
        <f>CH6</f>
        <v>0</v>
      </c>
      <c r="CN6" s="185"/>
    </row>
    <row r="7" spans="1:90" ht="12.75">
      <c r="A7" s="3" t="s">
        <v>376</v>
      </c>
      <c r="B7" s="3" t="s">
        <v>377</v>
      </c>
      <c r="C7" s="2" t="s">
        <v>12</v>
      </c>
      <c r="D7" s="5">
        <f aca="true" t="shared" si="14" ref="D7:D70">R7</f>
        <v>45922</v>
      </c>
      <c r="E7" s="190">
        <v>784</v>
      </c>
      <c r="F7" s="18">
        <f aca="true" t="shared" si="15" ref="F7:F70">AK7+BD7</f>
        <v>227</v>
      </c>
      <c r="G7" s="214">
        <v>5.245881982643625</v>
      </c>
      <c r="H7" s="202">
        <v>56</v>
      </c>
      <c r="I7"/>
      <c r="J7" s="196">
        <v>22022</v>
      </c>
      <c r="K7" s="196">
        <v>7448</v>
      </c>
      <c r="L7" s="196">
        <v>6967</v>
      </c>
      <c r="M7" s="196">
        <v>5111</v>
      </c>
      <c r="N7" s="196">
        <v>2823</v>
      </c>
      <c r="O7" s="196">
        <v>1057</v>
      </c>
      <c r="P7" s="196">
        <v>466</v>
      </c>
      <c r="Q7" s="196">
        <v>28</v>
      </c>
      <c r="R7" s="196">
        <v>45922</v>
      </c>
      <c r="S7" s="5"/>
      <c r="T7" s="9">
        <f aca="true" t="shared" si="16" ref="T7:T69">J7/R7</f>
        <v>0.47955228430817476</v>
      </c>
      <c r="U7" s="9">
        <f t="shared" si="0"/>
        <v>0.16218805801141065</v>
      </c>
      <c r="V7" s="9">
        <f t="shared" si="1"/>
        <v>0.15171377553242454</v>
      </c>
      <c r="W7" s="9">
        <f t="shared" si="2"/>
        <v>0.11129741735987109</v>
      </c>
      <c r="X7" s="9">
        <f t="shared" si="3"/>
        <v>0.06147380340577501</v>
      </c>
      <c r="Y7" s="9">
        <f t="shared" si="4"/>
        <v>0.023017290187709594</v>
      </c>
      <c r="Z7" s="9">
        <f t="shared" si="5"/>
        <v>0.0101476416532381</v>
      </c>
      <c r="AA7" s="10">
        <f t="shared" si="6"/>
        <v>0.0006097295413962806</v>
      </c>
      <c r="AB7" s="10"/>
      <c r="AC7" s="196">
        <v>32</v>
      </c>
      <c r="AD7" s="196">
        <v>63</v>
      </c>
      <c r="AE7" s="196">
        <v>88</v>
      </c>
      <c r="AF7" s="196">
        <v>76</v>
      </c>
      <c r="AG7" s="196">
        <v>43</v>
      </c>
      <c r="AH7" s="196">
        <v>1</v>
      </c>
      <c r="AI7" s="196">
        <v>0</v>
      </c>
      <c r="AJ7" s="196">
        <v>1</v>
      </c>
      <c r="AK7" s="196">
        <v>304</v>
      </c>
      <c r="AL7" s="5"/>
      <c r="AM7" s="193">
        <v>53</v>
      </c>
      <c r="AN7" s="193">
        <v>-2</v>
      </c>
      <c r="AO7" s="193">
        <v>13</v>
      </c>
      <c r="AP7" s="193">
        <v>10</v>
      </c>
      <c r="AQ7" s="193">
        <v>4</v>
      </c>
      <c r="AR7" s="193">
        <v>2</v>
      </c>
      <c r="AS7" s="193">
        <v>-3</v>
      </c>
      <c r="AT7" s="193">
        <v>0</v>
      </c>
      <c r="AU7" s="193">
        <v>77</v>
      </c>
      <c r="AV7">
        <f>AM7*$AU$3</f>
        <v>-53</v>
      </c>
      <c r="AW7">
        <f t="shared" si="7"/>
        <v>2</v>
      </c>
      <c r="AX7">
        <f t="shared" si="8"/>
        <v>-13</v>
      </c>
      <c r="AY7">
        <f t="shared" si="9"/>
        <v>-10</v>
      </c>
      <c r="AZ7">
        <f t="shared" si="10"/>
        <v>-4</v>
      </c>
      <c r="BA7">
        <f t="shared" si="11"/>
        <v>-2</v>
      </c>
      <c r="BB7">
        <f t="shared" si="12"/>
        <v>3</v>
      </c>
      <c r="BC7">
        <f aca="true" t="shared" si="17" ref="BC7:BC69">AT7*$AU$3</f>
        <v>0</v>
      </c>
      <c r="BD7">
        <f aca="true" t="shared" si="18" ref="BD7:BD69">AU7*$AU$3</f>
        <v>-77</v>
      </c>
      <c r="BG7" s="188">
        <v>84178.37866666669</v>
      </c>
      <c r="BH7" s="107">
        <f aca="true" t="shared" si="19" ref="BH7:BH69">IF(A7="","0",(25%*BG7))</f>
        <v>21044.59466666667</v>
      </c>
      <c r="BI7" s="108">
        <f aca="true" t="shared" si="20" ref="BI7:BI69">BG7*6</f>
        <v>505070.2720000001</v>
      </c>
      <c r="BJ7" s="27">
        <f aca="true" t="shared" si="21" ref="BJ7:BJ70">BH7*6</f>
        <v>126267.56800000003</v>
      </c>
      <c r="BK7" s="25">
        <f aca="true" t="shared" si="22" ref="BK7:BK69">IF(A7="","100%",80%)</f>
        <v>0.8</v>
      </c>
      <c r="BL7" s="26">
        <f t="shared" si="13"/>
        <v>0.2</v>
      </c>
      <c r="BM7" s="111">
        <f aca="true" t="shared" si="23" ref="BM7:BM70">BG7</f>
        <v>84178.37866666669</v>
      </c>
      <c r="BN7" s="186">
        <v>15960</v>
      </c>
      <c r="BO7" s="135">
        <f aca="true" t="shared" si="24" ref="BO7:BO70">IF($A7="","0",(25%*BN7))</f>
        <v>3990</v>
      </c>
      <c r="BP7" s="135">
        <f>BN7*6</f>
        <v>95760</v>
      </c>
      <c r="BQ7" s="135">
        <f>IF(BO7="","",(6*BO7))</f>
        <v>23940</v>
      </c>
      <c r="BR7" s="141">
        <f aca="true" t="shared" si="25" ref="BR7:BR70">BN7</f>
        <v>15960</v>
      </c>
      <c r="BS7" s="185">
        <v>221783.75288888894</v>
      </c>
      <c r="BT7" s="135">
        <f aca="true" t="shared" si="26" ref="BT7:BT70">IF($A7="","0",(25%*BS7))</f>
        <v>55445.938222222234</v>
      </c>
      <c r="BU7" s="135">
        <f>BS7*6</f>
        <v>1330702.5173333336</v>
      </c>
      <c r="BV7" s="135">
        <f aca="true" t="shared" si="27" ref="BV7:BV70">BT7*6</f>
        <v>332675.6293333334</v>
      </c>
      <c r="BW7" s="141">
        <f aca="true" t="shared" si="28" ref="BW7:BW70">BS7</f>
        <v>221783.75288888894</v>
      </c>
      <c r="BX7" s="185">
        <v>469533.0133333333</v>
      </c>
      <c r="BY7" s="135">
        <f aca="true" t="shared" si="29" ref="BY7:BY70">IF($A7="","0",(25%*BX7))</f>
        <v>117383.25333333333</v>
      </c>
      <c r="BZ7" s="135">
        <f>BX7*6</f>
        <v>2817198.08</v>
      </c>
      <c r="CA7" s="135">
        <f aca="true" t="shared" si="30" ref="CA7:CA70">BY7*6</f>
        <v>704299.52</v>
      </c>
      <c r="CB7" s="141">
        <f aca="true" t="shared" si="31" ref="CB7:CB70">BX7</f>
        <v>469533.0133333333</v>
      </c>
      <c r="CC7" s="230">
        <f aca="true" t="shared" si="32" ref="CC7:CC70">IF(A7="",1,0.8)*(IF(SUMPRODUCT($CO$10:$CV$10,AC7:AJ7)+SUMPRODUCT($CO$10:$CV$10,AV7:BC7)&gt;0,SUMPRODUCT($CO$10:$CV$10,AC7:AJ7)+SUMPRODUCT($CO$10:$CV$10,AV7:BC7),0)+H7*350)</f>
        <v>276915.1964444445</v>
      </c>
      <c r="CD7" s="135">
        <f aca="true" t="shared" si="33" ref="CD7:CD70">IF($A7="","0",(25%*CC7))</f>
        <v>69228.79911111112</v>
      </c>
      <c r="CE7" s="135">
        <f>CC7*6</f>
        <v>1661491.1786666668</v>
      </c>
      <c r="CF7" s="135">
        <f aca="true" t="shared" si="34" ref="CF7:CF70">CD7*6</f>
        <v>415372.7946666667</v>
      </c>
      <c r="CG7" s="141">
        <f aca="true" t="shared" si="35" ref="CG7:CG70">CC7</f>
        <v>276915.1964444445</v>
      </c>
      <c r="CH7" s="185">
        <v>0</v>
      </c>
      <c r="CI7" s="135">
        <f aca="true" t="shared" si="36" ref="CI7:CI70">IF($A7="","0",(25%*CH7))</f>
        <v>0</v>
      </c>
      <c r="CJ7" s="135">
        <f>CH7*6</f>
        <v>0</v>
      </c>
      <c r="CK7" s="135">
        <f aca="true" t="shared" si="37" ref="CK7:CK70">CI7*6</f>
        <v>0</v>
      </c>
      <c r="CL7" s="141">
        <f aca="true" t="shared" si="38" ref="CL7:CL70">CH7</f>
        <v>0</v>
      </c>
    </row>
    <row r="8" spans="1:101" ht="12.75">
      <c r="A8" s="3" t="s">
        <v>378</v>
      </c>
      <c r="B8" s="3" t="s">
        <v>379</v>
      </c>
      <c r="C8" s="2" t="s">
        <v>13</v>
      </c>
      <c r="D8" s="5">
        <f t="shared" si="14"/>
        <v>55574</v>
      </c>
      <c r="E8" s="190">
        <v>706</v>
      </c>
      <c r="F8" s="18">
        <f t="shared" si="15"/>
        <v>300</v>
      </c>
      <c r="G8" s="214">
        <v>5.181191728636447</v>
      </c>
      <c r="H8" s="202">
        <v>40</v>
      </c>
      <c r="I8"/>
      <c r="J8" s="196">
        <v>21861</v>
      </c>
      <c r="K8" s="196">
        <v>11672</v>
      </c>
      <c r="L8" s="196">
        <v>10085</v>
      </c>
      <c r="M8" s="196">
        <v>5998</v>
      </c>
      <c r="N8" s="196">
        <v>2934</v>
      </c>
      <c r="O8" s="196">
        <v>1552</v>
      </c>
      <c r="P8" s="196">
        <v>1350</v>
      </c>
      <c r="Q8" s="196">
        <v>122</v>
      </c>
      <c r="R8" s="196">
        <v>55574</v>
      </c>
      <c r="S8" s="5"/>
      <c r="T8" s="9">
        <f t="shared" si="16"/>
        <v>0.3933674020225285</v>
      </c>
      <c r="U8" s="9">
        <f t="shared" si="0"/>
        <v>0.21002627127793572</v>
      </c>
      <c r="V8" s="9">
        <f t="shared" si="1"/>
        <v>0.18146975204232194</v>
      </c>
      <c r="W8" s="9">
        <f t="shared" si="2"/>
        <v>0.10792816784827437</v>
      </c>
      <c r="X8" s="9">
        <f t="shared" si="3"/>
        <v>0.05279447223521791</v>
      </c>
      <c r="Y8" s="9">
        <f t="shared" si="4"/>
        <v>0.027926728326195704</v>
      </c>
      <c r="Z8" s="9">
        <f t="shared" si="5"/>
        <v>0.024291935077554252</v>
      </c>
      <c r="AA8" s="9">
        <f t="shared" si="6"/>
        <v>0.0021952711699715693</v>
      </c>
      <c r="AB8" s="9"/>
      <c r="AC8" s="196">
        <v>114</v>
      </c>
      <c r="AD8" s="196">
        <v>49</v>
      </c>
      <c r="AE8" s="196">
        <v>59</v>
      </c>
      <c r="AF8" s="196">
        <v>34</v>
      </c>
      <c r="AG8" s="196">
        <v>7</v>
      </c>
      <c r="AH8" s="196">
        <v>18</v>
      </c>
      <c r="AI8" s="196">
        <v>2</v>
      </c>
      <c r="AJ8" s="196">
        <v>-1</v>
      </c>
      <c r="AK8" s="196">
        <v>282</v>
      </c>
      <c r="AL8" s="5"/>
      <c r="AM8" s="193">
        <v>11</v>
      </c>
      <c r="AN8" s="193">
        <v>-23</v>
      </c>
      <c r="AO8" s="193">
        <v>-2</v>
      </c>
      <c r="AP8" s="193">
        <v>-7</v>
      </c>
      <c r="AQ8" s="193">
        <v>-2</v>
      </c>
      <c r="AR8" s="193">
        <v>0</v>
      </c>
      <c r="AS8" s="193">
        <v>4</v>
      </c>
      <c r="AT8" s="193">
        <v>1</v>
      </c>
      <c r="AU8" s="193">
        <v>-18</v>
      </c>
      <c r="AV8">
        <f aca="true" t="shared" si="39" ref="AV8:AV69">AM8*$AU$3</f>
        <v>-11</v>
      </c>
      <c r="AW8">
        <f t="shared" si="7"/>
        <v>23</v>
      </c>
      <c r="AX8">
        <f t="shared" si="8"/>
        <v>2</v>
      </c>
      <c r="AY8">
        <f t="shared" si="9"/>
        <v>7</v>
      </c>
      <c r="AZ8">
        <f t="shared" si="10"/>
        <v>2</v>
      </c>
      <c r="BA8">
        <f t="shared" si="11"/>
        <v>0</v>
      </c>
      <c r="BB8">
        <f t="shared" si="12"/>
        <v>-4</v>
      </c>
      <c r="BC8">
        <f t="shared" si="17"/>
        <v>-1</v>
      </c>
      <c r="BD8">
        <f t="shared" si="18"/>
        <v>18</v>
      </c>
      <c r="BG8" s="188">
        <v>204689.06666666665</v>
      </c>
      <c r="BH8" s="107">
        <f t="shared" si="19"/>
        <v>51172.26666666666</v>
      </c>
      <c r="BI8" s="108">
        <f t="shared" si="20"/>
        <v>1228134.4</v>
      </c>
      <c r="BJ8" s="27">
        <f t="shared" si="21"/>
        <v>307033.6</v>
      </c>
      <c r="BK8" s="25">
        <f t="shared" si="22"/>
        <v>0.8</v>
      </c>
      <c r="BL8" s="26">
        <f t="shared" si="13"/>
        <v>0.2</v>
      </c>
      <c r="BM8" s="111">
        <f t="shared" si="23"/>
        <v>204689.06666666665</v>
      </c>
      <c r="BN8" s="186">
        <v>324324.7591111111</v>
      </c>
      <c r="BO8" s="135">
        <f t="shared" si="24"/>
        <v>81081.18977777778</v>
      </c>
      <c r="BP8" s="135">
        <f aca="true" t="shared" si="40" ref="BP8:BP71">BN8*6</f>
        <v>1945948.5546666668</v>
      </c>
      <c r="BQ8" s="135">
        <f aca="true" t="shared" si="41" ref="BQ8:BQ71">IF(BO8="","",(6*BO8))</f>
        <v>486487.1386666667</v>
      </c>
      <c r="BR8" s="141">
        <f t="shared" si="25"/>
        <v>324324.7591111111</v>
      </c>
      <c r="BS8" s="185">
        <v>354509.792888889</v>
      </c>
      <c r="BT8" s="135">
        <f t="shared" si="26"/>
        <v>88627.44822222224</v>
      </c>
      <c r="BU8" s="135">
        <f aca="true" t="shared" si="42" ref="BU8:BU71">BS8*6</f>
        <v>2127058.7573333336</v>
      </c>
      <c r="BV8" s="135">
        <f t="shared" si="27"/>
        <v>531764.6893333334</v>
      </c>
      <c r="BW8" s="141">
        <f t="shared" si="28"/>
        <v>354509.792888889</v>
      </c>
      <c r="BX8" s="185">
        <v>243529.91999999998</v>
      </c>
      <c r="BY8" s="135">
        <f t="shared" si="29"/>
        <v>60882.479999999996</v>
      </c>
      <c r="BZ8" s="135">
        <f aca="true" t="shared" si="43" ref="BZ8:BZ71">BX8*6</f>
        <v>1461179.52</v>
      </c>
      <c r="CA8" s="135">
        <f t="shared" si="30"/>
        <v>365294.88</v>
      </c>
      <c r="CB8" s="141">
        <f t="shared" si="31"/>
        <v>243529.91999999998</v>
      </c>
      <c r="CC8" s="230">
        <f t="shared" si="32"/>
        <v>304274.0515555555</v>
      </c>
      <c r="CD8" s="135">
        <f t="shared" si="33"/>
        <v>76068.51288888887</v>
      </c>
      <c r="CE8" s="135">
        <f aca="true" t="shared" si="44" ref="CE8:CE71">CC8*6</f>
        <v>1825644.3093333328</v>
      </c>
      <c r="CF8" s="135">
        <f t="shared" si="34"/>
        <v>456411.0773333332</v>
      </c>
      <c r="CG8" s="141">
        <f t="shared" si="35"/>
        <v>304274.0515555555</v>
      </c>
      <c r="CH8" s="185">
        <v>0</v>
      </c>
      <c r="CI8" s="135">
        <f t="shared" si="36"/>
        <v>0</v>
      </c>
      <c r="CJ8" s="135">
        <f aca="true" t="shared" si="45" ref="CJ8:CJ71">CH8*6</f>
        <v>0</v>
      </c>
      <c r="CK8" s="135">
        <f t="shared" si="37"/>
        <v>0</v>
      </c>
      <c r="CL8" s="141">
        <f t="shared" si="38"/>
        <v>0</v>
      </c>
      <c r="CO8" s="226" t="s">
        <v>2</v>
      </c>
      <c r="CP8" s="226" t="s">
        <v>3</v>
      </c>
      <c r="CQ8" s="226" t="s">
        <v>4</v>
      </c>
      <c r="CR8" s="226" t="s">
        <v>5</v>
      </c>
      <c r="CS8" s="226" t="s">
        <v>6</v>
      </c>
      <c r="CT8" s="226" t="s">
        <v>7</v>
      </c>
      <c r="CU8" s="226" t="s">
        <v>8</v>
      </c>
      <c r="CV8" s="226" t="s">
        <v>9</v>
      </c>
      <c r="CW8" s="227"/>
    </row>
    <row r="9" spans="1:100" ht="12.75">
      <c r="A9" s="3" t="s">
        <v>374</v>
      </c>
      <c r="B9" s="3" t="s">
        <v>375</v>
      </c>
      <c r="C9" s="2" t="s">
        <v>14</v>
      </c>
      <c r="D9" s="5">
        <f t="shared" si="14"/>
        <v>72111</v>
      </c>
      <c r="E9" s="190">
        <v>506</v>
      </c>
      <c r="F9" s="18">
        <f t="shared" si="15"/>
        <v>469</v>
      </c>
      <c r="G9" s="214">
        <v>9.601785289186548</v>
      </c>
      <c r="H9" s="202">
        <v>110</v>
      </c>
      <c r="I9"/>
      <c r="J9" s="196">
        <v>7771</v>
      </c>
      <c r="K9" s="196">
        <v>12293</v>
      </c>
      <c r="L9" s="196">
        <v>19021</v>
      </c>
      <c r="M9" s="196">
        <v>14699</v>
      </c>
      <c r="N9" s="196">
        <v>9886</v>
      </c>
      <c r="O9" s="196">
        <v>5530</v>
      </c>
      <c r="P9" s="196">
        <v>2637</v>
      </c>
      <c r="Q9" s="196">
        <v>274</v>
      </c>
      <c r="R9" s="196">
        <v>72111</v>
      </c>
      <c r="S9" s="5"/>
      <c r="T9" s="9">
        <f t="shared" si="16"/>
        <v>0.10776441874332626</v>
      </c>
      <c r="U9" s="9">
        <f t="shared" si="0"/>
        <v>0.17047329810985842</v>
      </c>
      <c r="V9" s="9">
        <f t="shared" si="1"/>
        <v>0.26377390412003715</v>
      </c>
      <c r="W9" s="9">
        <f t="shared" si="2"/>
        <v>0.20383852671575764</v>
      </c>
      <c r="X9" s="9">
        <f t="shared" si="3"/>
        <v>0.1370942019941479</v>
      </c>
      <c r="Y9" s="9">
        <f t="shared" si="4"/>
        <v>0.07668732925628545</v>
      </c>
      <c r="Z9" s="9">
        <f t="shared" si="5"/>
        <v>0.03656862337230104</v>
      </c>
      <c r="AA9" s="9">
        <f t="shared" si="6"/>
        <v>0.0037996976882861146</v>
      </c>
      <c r="AB9" s="9"/>
      <c r="AC9" s="196">
        <v>74</v>
      </c>
      <c r="AD9" s="196">
        <v>73</v>
      </c>
      <c r="AE9" s="196">
        <v>53</v>
      </c>
      <c r="AF9" s="196">
        <v>125</v>
      </c>
      <c r="AG9" s="196">
        <v>11</v>
      </c>
      <c r="AH9" s="196">
        <v>34</v>
      </c>
      <c r="AI9" s="196">
        <v>12</v>
      </c>
      <c r="AJ9" s="196">
        <v>1</v>
      </c>
      <c r="AK9" s="196">
        <v>383</v>
      </c>
      <c r="AL9" s="5"/>
      <c r="AM9" s="193">
        <v>-45</v>
      </c>
      <c r="AN9" s="193">
        <v>-24</v>
      </c>
      <c r="AO9" s="193">
        <v>6</v>
      </c>
      <c r="AP9" s="193">
        <v>-16</v>
      </c>
      <c r="AQ9" s="193">
        <v>-5</v>
      </c>
      <c r="AR9" s="193">
        <v>-2</v>
      </c>
      <c r="AS9" s="193">
        <v>4</v>
      </c>
      <c r="AT9" s="193">
        <v>-4</v>
      </c>
      <c r="AU9" s="193">
        <v>-86</v>
      </c>
      <c r="AV9">
        <f t="shared" si="39"/>
        <v>45</v>
      </c>
      <c r="AW9">
        <f t="shared" si="7"/>
        <v>24</v>
      </c>
      <c r="AX9">
        <f>AO9*$AU$3</f>
        <v>-6</v>
      </c>
      <c r="AY9">
        <f t="shared" si="9"/>
        <v>16</v>
      </c>
      <c r="AZ9">
        <f t="shared" si="10"/>
        <v>5</v>
      </c>
      <c r="BA9">
        <f t="shared" si="11"/>
        <v>2</v>
      </c>
      <c r="BB9">
        <f t="shared" si="12"/>
        <v>-4</v>
      </c>
      <c r="BC9">
        <f t="shared" si="17"/>
        <v>4</v>
      </c>
      <c r="BD9">
        <f t="shared" si="18"/>
        <v>86</v>
      </c>
      <c r="BG9" s="188">
        <v>508908.1920000001</v>
      </c>
      <c r="BH9" s="107">
        <f t="shared" si="19"/>
        <v>127227.04800000002</v>
      </c>
      <c r="BI9" s="108">
        <f t="shared" si="20"/>
        <v>3053449.1520000007</v>
      </c>
      <c r="BJ9" s="27">
        <f t="shared" si="21"/>
        <v>763362.2880000002</v>
      </c>
      <c r="BK9" s="25">
        <f t="shared" si="22"/>
        <v>0.8</v>
      </c>
      <c r="BL9" s="26">
        <f t="shared" si="13"/>
        <v>0.2</v>
      </c>
      <c r="BM9" s="111">
        <f t="shared" si="23"/>
        <v>508908.1920000001</v>
      </c>
      <c r="BN9" s="186">
        <v>555750.0657777778</v>
      </c>
      <c r="BO9" s="135">
        <f t="shared" si="24"/>
        <v>138937.51644444445</v>
      </c>
      <c r="BP9" s="135">
        <f t="shared" si="40"/>
        <v>3334500.394666667</v>
      </c>
      <c r="BQ9" s="135">
        <f t="shared" si="41"/>
        <v>833625.0986666668</v>
      </c>
      <c r="BR9" s="141">
        <f t="shared" si="25"/>
        <v>555750.0657777778</v>
      </c>
      <c r="BS9" s="185">
        <v>1000317.3111111112</v>
      </c>
      <c r="BT9" s="135">
        <f t="shared" si="26"/>
        <v>250079.3277777778</v>
      </c>
      <c r="BU9" s="135">
        <f t="shared" si="42"/>
        <v>6001903.866666667</v>
      </c>
      <c r="BV9" s="135">
        <f t="shared" si="27"/>
        <v>1500475.9666666668</v>
      </c>
      <c r="BW9" s="141">
        <f t="shared" si="28"/>
        <v>1000317.3111111112</v>
      </c>
      <c r="BX9" s="185">
        <v>484411.4133333334</v>
      </c>
      <c r="BY9" s="135">
        <f t="shared" si="29"/>
        <v>121102.85333333335</v>
      </c>
      <c r="BZ9" s="135">
        <f t="shared" si="43"/>
        <v>2906468.4800000004</v>
      </c>
      <c r="CA9" s="135">
        <f t="shared" si="30"/>
        <v>726617.1200000001</v>
      </c>
      <c r="CB9" s="141">
        <f t="shared" si="31"/>
        <v>484411.4133333334</v>
      </c>
      <c r="CC9" s="230">
        <f t="shared" si="32"/>
        <v>538655.8364444444</v>
      </c>
      <c r="CD9" s="135">
        <f t="shared" si="33"/>
        <v>134663.9591111111</v>
      </c>
      <c r="CE9" s="135">
        <f t="shared" si="44"/>
        <v>3231935.018666666</v>
      </c>
      <c r="CF9" s="135">
        <f t="shared" si="34"/>
        <v>807983.7546666665</v>
      </c>
      <c r="CG9" s="141">
        <f t="shared" si="35"/>
        <v>538655.8364444444</v>
      </c>
      <c r="CH9" s="185">
        <v>0</v>
      </c>
      <c r="CI9" s="135">
        <f t="shared" si="36"/>
        <v>0</v>
      </c>
      <c r="CJ9" s="135">
        <f t="shared" si="45"/>
        <v>0</v>
      </c>
      <c r="CK9" s="135">
        <f t="shared" si="37"/>
        <v>0</v>
      </c>
      <c r="CL9" s="141">
        <f t="shared" si="38"/>
        <v>0</v>
      </c>
      <c r="CO9" s="225">
        <v>6</v>
      </c>
      <c r="CP9" s="225">
        <v>7</v>
      </c>
      <c r="CQ9" s="225">
        <v>8</v>
      </c>
      <c r="CR9" s="225">
        <v>9</v>
      </c>
      <c r="CS9" s="225">
        <v>11</v>
      </c>
      <c r="CT9" s="225">
        <v>13</v>
      </c>
      <c r="CU9" s="225">
        <v>15</v>
      </c>
      <c r="CV9" s="225">
        <v>18</v>
      </c>
    </row>
    <row r="10" spans="1:100" ht="12.75">
      <c r="A10" s="3" t="s">
        <v>380</v>
      </c>
      <c r="B10" s="3" t="s">
        <v>379</v>
      </c>
      <c r="C10" s="2" t="s">
        <v>15</v>
      </c>
      <c r="D10" s="5">
        <f t="shared" si="14"/>
        <v>53950</v>
      </c>
      <c r="E10" s="190">
        <v>582</v>
      </c>
      <c r="F10" s="18">
        <f t="shared" si="15"/>
        <v>640</v>
      </c>
      <c r="G10" s="214">
        <v>4.90152314831834</v>
      </c>
      <c r="H10" s="202">
        <v>46</v>
      </c>
      <c r="I10"/>
      <c r="J10" s="196">
        <v>29254</v>
      </c>
      <c r="K10" s="196">
        <v>10822</v>
      </c>
      <c r="L10" s="196">
        <v>8403</v>
      </c>
      <c r="M10" s="196">
        <v>3653</v>
      </c>
      <c r="N10" s="196">
        <v>1239</v>
      </c>
      <c r="O10" s="196">
        <v>431</v>
      </c>
      <c r="P10" s="196">
        <v>125</v>
      </c>
      <c r="Q10" s="196">
        <v>23</v>
      </c>
      <c r="R10" s="196">
        <v>53950</v>
      </c>
      <c r="S10" s="5"/>
      <c r="T10" s="9">
        <f t="shared" si="16"/>
        <v>0.5422428174235403</v>
      </c>
      <c r="U10" s="9">
        <f t="shared" si="0"/>
        <v>0.2005931417979611</v>
      </c>
      <c r="V10" s="9">
        <f t="shared" si="1"/>
        <v>0.15575532900834105</v>
      </c>
      <c r="W10" s="9">
        <f t="shared" si="2"/>
        <v>0.06771084337349398</v>
      </c>
      <c r="X10" s="9">
        <f t="shared" si="3"/>
        <v>0.022965708989805374</v>
      </c>
      <c r="Y10" s="9">
        <f t="shared" si="4"/>
        <v>0.00798887859128823</v>
      </c>
      <c r="Z10" s="9">
        <f t="shared" si="5"/>
        <v>0.0023169601482854493</v>
      </c>
      <c r="AA10" s="9">
        <f t="shared" si="6"/>
        <v>0.0004263206672845227</v>
      </c>
      <c r="AB10" s="9"/>
      <c r="AC10" s="196">
        <v>90</v>
      </c>
      <c r="AD10" s="196">
        <v>164</v>
      </c>
      <c r="AE10" s="196">
        <v>136</v>
      </c>
      <c r="AF10" s="196">
        <v>69</v>
      </c>
      <c r="AG10" s="196">
        <v>52</v>
      </c>
      <c r="AH10" s="196">
        <v>11</v>
      </c>
      <c r="AI10" s="196">
        <v>1</v>
      </c>
      <c r="AJ10" s="196">
        <v>0</v>
      </c>
      <c r="AK10" s="196">
        <v>523</v>
      </c>
      <c r="AL10" s="5"/>
      <c r="AM10" s="193">
        <v>-79</v>
      </c>
      <c r="AN10" s="193">
        <v>-15</v>
      </c>
      <c r="AO10" s="193">
        <v>-15</v>
      </c>
      <c r="AP10" s="193">
        <v>-3</v>
      </c>
      <c r="AQ10" s="193">
        <v>-1</v>
      </c>
      <c r="AR10" s="193">
        <v>-1</v>
      </c>
      <c r="AS10" s="193">
        <v>-2</v>
      </c>
      <c r="AT10" s="193">
        <v>-1</v>
      </c>
      <c r="AU10" s="193">
        <v>-117</v>
      </c>
      <c r="AV10">
        <f t="shared" si="39"/>
        <v>79</v>
      </c>
      <c r="AW10">
        <f t="shared" si="7"/>
        <v>15</v>
      </c>
      <c r="AX10">
        <f t="shared" si="8"/>
        <v>15</v>
      </c>
      <c r="AY10">
        <f t="shared" si="9"/>
        <v>3</v>
      </c>
      <c r="AZ10">
        <f t="shared" si="10"/>
        <v>1</v>
      </c>
      <c r="BA10">
        <f t="shared" si="11"/>
        <v>1</v>
      </c>
      <c r="BB10">
        <f t="shared" si="12"/>
        <v>2</v>
      </c>
      <c r="BC10">
        <f t="shared" si="17"/>
        <v>1</v>
      </c>
      <c r="BD10">
        <f t="shared" si="18"/>
        <v>117</v>
      </c>
      <c r="BG10" s="188">
        <v>437394.94933333335</v>
      </c>
      <c r="BH10" s="107">
        <f t="shared" si="19"/>
        <v>109348.73733333334</v>
      </c>
      <c r="BI10" s="108">
        <f t="shared" si="20"/>
        <v>2624369.696</v>
      </c>
      <c r="BJ10" s="27">
        <f t="shared" si="21"/>
        <v>656092.424</v>
      </c>
      <c r="BK10" s="25">
        <f t="shared" si="22"/>
        <v>0.8</v>
      </c>
      <c r="BL10" s="26">
        <f t="shared" si="13"/>
        <v>0.2</v>
      </c>
      <c r="BM10" s="111">
        <f t="shared" si="23"/>
        <v>437394.94933333335</v>
      </c>
      <c r="BN10" s="186">
        <v>466876.6177777778</v>
      </c>
      <c r="BO10" s="135">
        <f t="shared" si="24"/>
        <v>116719.15444444444</v>
      </c>
      <c r="BP10" s="135">
        <f t="shared" si="40"/>
        <v>2801259.7066666665</v>
      </c>
      <c r="BQ10" s="135">
        <f t="shared" si="41"/>
        <v>700314.9266666666</v>
      </c>
      <c r="BR10" s="141">
        <f t="shared" si="25"/>
        <v>466876.6177777778</v>
      </c>
      <c r="BS10" s="185">
        <v>465723.86400000006</v>
      </c>
      <c r="BT10" s="135">
        <f t="shared" si="26"/>
        <v>116430.96600000001</v>
      </c>
      <c r="BU10" s="135">
        <f t="shared" si="42"/>
        <v>2794343.1840000004</v>
      </c>
      <c r="BV10" s="135">
        <f t="shared" si="27"/>
        <v>698585.7960000001</v>
      </c>
      <c r="BW10" s="141">
        <f t="shared" si="28"/>
        <v>465723.86400000006</v>
      </c>
      <c r="BX10" s="185">
        <v>492898.45333333337</v>
      </c>
      <c r="BY10" s="135">
        <f t="shared" si="29"/>
        <v>123224.61333333334</v>
      </c>
      <c r="BZ10" s="135">
        <f t="shared" si="43"/>
        <v>2957390.72</v>
      </c>
      <c r="CA10" s="135">
        <f t="shared" si="30"/>
        <v>739347.68</v>
      </c>
      <c r="CB10" s="141">
        <f t="shared" si="31"/>
        <v>492898.45333333337</v>
      </c>
      <c r="CC10" s="230">
        <f t="shared" si="32"/>
        <v>655529.0222222223</v>
      </c>
      <c r="CD10" s="135">
        <f t="shared" si="33"/>
        <v>163882.25555555557</v>
      </c>
      <c r="CE10" s="135">
        <f t="shared" si="44"/>
        <v>3933174.133333334</v>
      </c>
      <c r="CF10" s="135">
        <f t="shared" si="34"/>
        <v>983293.5333333334</v>
      </c>
      <c r="CG10" s="141">
        <f t="shared" si="35"/>
        <v>655529.0222222223</v>
      </c>
      <c r="CH10" s="185">
        <v>0</v>
      </c>
      <c r="CI10" s="135">
        <f t="shared" si="36"/>
        <v>0</v>
      </c>
      <c r="CJ10" s="135">
        <f t="shared" si="45"/>
        <v>0</v>
      </c>
      <c r="CK10" s="135">
        <f t="shared" si="37"/>
        <v>0</v>
      </c>
      <c r="CL10" s="141">
        <f t="shared" si="38"/>
        <v>0</v>
      </c>
      <c r="CO10" s="229">
        <f>$CR$10*(CO9/$CR$9)</f>
        <v>978.6533333333333</v>
      </c>
      <c r="CP10" s="229">
        <f>$CR$10*(CP9/$CR$9)</f>
        <v>1141.7622222222224</v>
      </c>
      <c r="CQ10" s="229">
        <f>$CR$10*(CQ9/$CR$9)</f>
        <v>1304.871111111111</v>
      </c>
      <c r="CR10" s="228">
        <v>1467.98</v>
      </c>
      <c r="CS10" s="229">
        <f>$CR$10*(CS9/$CR$9)</f>
        <v>1794.197777777778</v>
      </c>
      <c r="CT10" s="229">
        <f>$CR$10*(CT9/$CR$9)</f>
        <v>2120.4155555555553</v>
      </c>
      <c r="CU10" s="229">
        <f>$CR$10*(CU9/$CR$9)</f>
        <v>2446.6333333333337</v>
      </c>
      <c r="CV10" s="229">
        <f>$CR$10*(CV9/$CR$9)</f>
        <v>2935.96</v>
      </c>
    </row>
    <row r="11" spans="1:90" ht="12.75">
      <c r="A11" s="3" t="s">
        <v>381</v>
      </c>
      <c r="B11" s="3" t="s">
        <v>375</v>
      </c>
      <c r="C11" s="2" t="s">
        <v>16</v>
      </c>
      <c r="D11" s="5">
        <f t="shared" si="14"/>
        <v>51467</v>
      </c>
      <c r="E11" s="190">
        <v>250</v>
      </c>
      <c r="F11" s="18">
        <f t="shared" si="15"/>
        <v>245</v>
      </c>
      <c r="G11" s="214">
        <v>8.147326828161793</v>
      </c>
      <c r="H11" s="202">
        <v>24</v>
      </c>
      <c r="I11"/>
      <c r="J11" s="196">
        <v>3992</v>
      </c>
      <c r="K11" s="196">
        <v>12130</v>
      </c>
      <c r="L11" s="196">
        <v>12268</v>
      </c>
      <c r="M11" s="196">
        <v>8471</v>
      </c>
      <c r="N11" s="196">
        <v>6284</v>
      </c>
      <c r="O11" s="196">
        <v>5116</v>
      </c>
      <c r="P11" s="196">
        <v>3018</v>
      </c>
      <c r="Q11" s="196">
        <v>188</v>
      </c>
      <c r="R11" s="196">
        <v>51467</v>
      </c>
      <c r="S11" s="5"/>
      <c r="T11" s="9">
        <f t="shared" si="16"/>
        <v>0.07756426448015233</v>
      </c>
      <c r="U11" s="9">
        <f t="shared" si="0"/>
        <v>0.23568500204014223</v>
      </c>
      <c r="V11" s="9">
        <f t="shared" si="1"/>
        <v>0.23836633182427575</v>
      </c>
      <c r="W11" s="9">
        <f t="shared" si="2"/>
        <v>0.1645909029086599</v>
      </c>
      <c r="X11" s="9">
        <f t="shared" si="3"/>
        <v>0.12209765480793518</v>
      </c>
      <c r="Y11" s="9">
        <f t="shared" si="4"/>
        <v>0.09940350127266015</v>
      </c>
      <c r="Z11" s="9">
        <f t="shared" si="5"/>
        <v>0.05863951658344182</v>
      </c>
      <c r="AA11" s="9">
        <f t="shared" si="6"/>
        <v>0.0036528260827326246</v>
      </c>
      <c r="AB11" s="9"/>
      <c r="AC11" s="196">
        <v>55</v>
      </c>
      <c r="AD11" s="196">
        <v>16</v>
      </c>
      <c r="AE11" s="196">
        <v>28</v>
      </c>
      <c r="AF11" s="196">
        <v>51</v>
      </c>
      <c r="AG11" s="196">
        <v>-7</v>
      </c>
      <c r="AH11" s="196">
        <v>36</v>
      </c>
      <c r="AI11" s="196">
        <v>11</v>
      </c>
      <c r="AJ11" s="196">
        <v>-2</v>
      </c>
      <c r="AK11" s="196">
        <v>188</v>
      </c>
      <c r="AL11" s="5"/>
      <c r="AM11" s="193">
        <v>-5</v>
      </c>
      <c r="AN11" s="193">
        <v>-23</v>
      </c>
      <c r="AO11" s="193">
        <v>-14</v>
      </c>
      <c r="AP11" s="193">
        <v>-8</v>
      </c>
      <c r="AQ11" s="193">
        <v>0</v>
      </c>
      <c r="AR11" s="193">
        <v>-1</v>
      </c>
      <c r="AS11" s="193">
        <v>-6</v>
      </c>
      <c r="AT11" s="193">
        <v>0</v>
      </c>
      <c r="AU11" s="193">
        <v>-57</v>
      </c>
      <c r="AV11">
        <f t="shared" si="39"/>
        <v>5</v>
      </c>
      <c r="AW11">
        <f t="shared" si="7"/>
        <v>23</v>
      </c>
      <c r="AX11">
        <f t="shared" si="8"/>
        <v>14</v>
      </c>
      <c r="AY11">
        <f t="shared" si="9"/>
        <v>8</v>
      </c>
      <c r="AZ11">
        <f t="shared" si="10"/>
        <v>0</v>
      </c>
      <c r="BA11">
        <f t="shared" si="11"/>
        <v>1</v>
      </c>
      <c r="BB11">
        <f t="shared" si="12"/>
        <v>6</v>
      </c>
      <c r="BC11">
        <f t="shared" si="17"/>
        <v>0</v>
      </c>
      <c r="BD11">
        <f t="shared" si="18"/>
        <v>57</v>
      </c>
      <c r="BG11" s="188">
        <v>621103.3866666667</v>
      </c>
      <c r="BH11" s="107">
        <f t="shared" si="19"/>
        <v>155275.84666666668</v>
      </c>
      <c r="BI11" s="108">
        <f>BG11*6</f>
        <v>3726620.3200000003</v>
      </c>
      <c r="BJ11" s="27">
        <f t="shared" si="21"/>
        <v>931655.0800000001</v>
      </c>
      <c r="BK11" s="25">
        <f t="shared" si="22"/>
        <v>0.8</v>
      </c>
      <c r="BL11" s="26">
        <f t="shared" si="13"/>
        <v>0.2</v>
      </c>
      <c r="BM11" s="111">
        <f t="shared" si="23"/>
        <v>621103.3866666667</v>
      </c>
      <c r="BN11" s="186">
        <v>816580.6328888889</v>
      </c>
      <c r="BO11" s="135">
        <f t="shared" si="24"/>
        <v>204145.15822222224</v>
      </c>
      <c r="BP11" s="135">
        <f t="shared" si="40"/>
        <v>4899483.797333334</v>
      </c>
      <c r="BQ11" s="135">
        <f t="shared" si="41"/>
        <v>1224870.9493333334</v>
      </c>
      <c r="BR11" s="141">
        <f t="shared" si="25"/>
        <v>816580.6328888889</v>
      </c>
      <c r="BS11" s="185">
        <v>992708.3475555559</v>
      </c>
      <c r="BT11" s="135">
        <f t="shared" si="26"/>
        <v>248177.08688888897</v>
      </c>
      <c r="BU11" s="135">
        <f t="shared" si="42"/>
        <v>5956250.085333335</v>
      </c>
      <c r="BV11" s="135">
        <f t="shared" si="27"/>
        <v>1489062.5213333338</v>
      </c>
      <c r="BW11" s="141">
        <f t="shared" si="28"/>
        <v>992708.3475555559</v>
      </c>
      <c r="BX11" s="185">
        <v>436250.3466666667</v>
      </c>
      <c r="BY11" s="135">
        <f t="shared" si="29"/>
        <v>109062.58666666667</v>
      </c>
      <c r="BZ11" s="135">
        <f t="shared" si="43"/>
        <v>2617502.08</v>
      </c>
      <c r="CA11" s="135">
        <f t="shared" si="30"/>
        <v>654375.52</v>
      </c>
      <c r="CB11" s="141">
        <f t="shared" si="31"/>
        <v>436250.3466666667</v>
      </c>
      <c r="CC11" s="230">
        <f t="shared" si="32"/>
        <v>283744.13688888884</v>
      </c>
      <c r="CD11" s="135">
        <f t="shared" si="33"/>
        <v>70936.03422222221</v>
      </c>
      <c r="CE11" s="135">
        <f t="shared" si="44"/>
        <v>1702464.821333333</v>
      </c>
      <c r="CF11" s="135">
        <f t="shared" si="34"/>
        <v>425616.20533333323</v>
      </c>
      <c r="CG11" s="141">
        <f t="shared" si="35"/>
        <v>283744.13688888884</v>
      </c>
      <c r="CH11" s="185">
        <v>0</v>
      </c>
      <c r="CI11" s="135">
        <f t="shared" si="36"/>
        <v>0</v>
      </c>
      <c r="CJ11" s="135">
        <f t="shared" si="45"/>
        <v>0</v>
      </c>
      <c r="CK11" s="135">
        <f t="shared" si="37"/>
        <v>0</v>
      </c>
      <c r="CL11" s="141">
        <f t="shared" si="38"/>
        <v>0</v>
      </c>
    </row>
    <row r="12" spans="1:90" ht="12.75">
      <c r="A12" s="3" t="s">
        <v>382</v>
      </c>
      <c r="B12" s="3" t="s">
        <v>375</v>
      </c>
      <c r="C12" s="2" t="s">
        <v>17</v>
      </c>
      <c r="D12" s="5">
        <f t="shared" si="14"/>
        <v>75446</v>
      </c>
      <c r="E12" s="190">
        <v>255</v>
      </c>
      <c r="F12" s="18">
        <f t="shared" si="15"/>
        <v>1245</v>
      </c>
      <c r="G12" s="214">
        <v>8.105299001945134</v>
      </c>
      <c r="H12" s="202">
        <v>304</v>
      </c>
      <c r="I12"/>
      <c r="J12" s="196">
        <v>3194</v>
      </c>
      <c r="K12" s="196">
        <v>12357</v>
      </c>
      <c r="L12" s="196">
        <v>21841</v>
      </c>
      <c r="M12" s="196">
        <v>13250</v>
      </c>
      <c r="N12" s="196">
        <v>10784</v>
      </c>
      <c r="O12" s="196">
        <v>7646</v>
      </c>
      <c r="P12" s="196">
        <v>5972</v>
      </c>
      <c r="Q12" s="196">
        <v>402</v>
      </c>
      <c r="R12" s="196">
        <v>75446</v>
      </c>
      <c r="S12" s="5"/>
      <c r="T12" s="9">
        <f t="shared" si="16"/>
        <v>0.042334915038570634</v>
      </c>
      <c r="U12" s="9">
        <f t="shared" si="0"/>
        <v>0.16378601913951701</v>
      </c>
      <c r="V12" s="9">
        <f t="shared" si="1"/>
        <v>0.2894918219653792</v>
      </c>
      <c r="W12" s="9">
        <f t="shared" si="2"/>
        <v>0.1756222993929433</v>
      </c>
      <c r="X12" s="9">
        <f t="shared" si="3"/>
        <v>0.14293666993611326</v>
      </c>
      <c r="Y12" s="9">
        <f t="shared" si="4"/>
        <v>0.10134400763459958</v>
      </c>
      <c r="Z12" s="9">
        <f t="shared" si="5"/>
        <v>0.07915595260186094</v>
      </c>
      <c r="AA12" s="9">
        <f t="shared" si="6"/>
        <v>0.005328314291016091</v>
      </c>
      <c r="AB12" s="9"/>
      <c r="AC12" s="196">
        <v>71</v>
      </c>
      <c r="AD12" s="196">
        <v>132</v>
      </c>
      <c r="AE12" s="196">
        <v>268</v>
      </c>
      <c r="AF12" s="196">
        <v>254</v>
      </c>
      <c r="AG12" s="196">
        <v>184</v>
      </c>
      <c r="AH12" s="196">
        <v>85</v>
      </c>
      <c r="AI12" s="196">
        <v>66</v>
      </c>
      <c r="AJ12" s="196">
        <v>8</v>
      </c>
      <c r="AK12" s="196">
        <v>1068</v>
      </c>
      <c r="AL12" s="5"/>
      <c r="AM12" s="193">
        <v>-11</v>
      </c>
      <c r="AN12" s="193">
        <v>-27</v>
      </c>
      <c r="AO12" s="193">
        <v>-41</v>
      </c>
      <c r="AP12" s="193">
        <v>-38</v>
      </c>
      <c r="AQ12" s="193">
        <v>-24</v>
      </c>
      <c r="AR12" s="193">
        <v>-16</v>
      </c>
      <c r="AS12" s="193">
        <v>-17</v>
      </c>
      <c r="AT12" s="193">
        <v>-3</v>
      </c>
      <c r="AU12" s="193">
        <v>-177</v>
      </c>
      <c r="AV12">
        <f t="shared" si="39"/>
        <v>11</v>
      </c>
      <c r="AW12">
        <f t="shared" si="7"/>
        <v>27</v>
      </c>
      <c r="AX12">
        <f t="shared" si="8"/>
        <v>41</v>
      </c>
      <c r="AY12">
        <f t="shared" si="9"/>
        <v>38</v>
      </c>
      <c r="AZ12">
        <f t="shared" si="10"/>
        <v>24</v>
      </c>
      <c r="BA12">
        <f t="shared" si="11"/>
        <v>16</v>
      </c>
      <c r="BB12">
        <f t="shared" si="12"/>
        <v>17</v>
      </c>
      <c r="BC12">
        <f t="shared" si="17"/>
        <v>3</v>
      </c>
      <c r="BD12">
        <f t="shared" si="18"/>
        <v>177</v>
      </c>
      <c r="BG12" s="188">
        <v>810440.7733333333</v>
      </c>
      <c r="BH12" s="107">
        <f t="shared" si="19"/>
        <v>202610.19333333333</v>
      </c>
      <c r="BI12" s="108">
        <f t="shared" si="20"/>
        <v>4862644.64</v>
      </c>
      <c r="BJ12" s="27">
        <f t="shared" si="21"/>
        <v>1215661.16</v>
      </c>
      <c r="BK12" s="25">
        <f t="shared" si="22"/>
        <v>0.8</v>
      </c>
      <c r="BL12" s="26">
        <f t="shared" si="13"/>
        <v>0.2</v>
      </c>
      <c r="BM12" s="111">
        <f t="shared" si="23"/>
        <v>810440.7733333333</v>
      </c>
      <c r="BN12" s="186">
        <v>940347.3795555555</v>
      </c>
      <c r="BO12" s="135">
        <f t="shared" si="24"/>
        <v>235086.84488888888</v>
      </c>
      <c r="BP12" s="135">
        <f t="shared" si="40"/>
        <v>5642084.277333333</v>
      </c>
      <c r="BQ12" s="135">
        <f t="shared" si="41"/>
        <v>1410521.0693333333</v>
      </c>
      <c r="BR12" s="141">
        <f t="shared" si="25"/>
        <v>940347.3795555555</v>
      </c>
      <c r="BS12" s="185">
        <v>1553232.761777778</v>
      </c>
      <c r="BT12" s="135">
        <f t="shared" si="26"/>
        <v>388308.1904444445</v>
      </c>
      <c r="BU12" s="135">
        <f t="shared" si="42"/>
        <v>9319396.570666667</v>
      </c>
      <c r="BV12" s="135">
        <f t="shared" si="27"/>
        <v>2329849.142666667</v>
      </c>
      <c r="BW12" s="141">
        <f t="shared" si="28"/>
        <v>1553232.761777778</v>
      </c>
      <c r="BX12" s="185">
        <v>1318162.7733333334</v>
      </c>
      <c r="BY12" s="135">
        <f t="shared" si="29"/>
        <v>329540.69333333336</v>
      </c>
      <c r="BZ12" s="135">
        <f t="shared" si="43"/>
        <v>7908976.640000001</v>
      </c>
      <c r="CA12" s="135">
        <f t="shared" si="30"/>
        <v>1977244.1600000001</v>
      </c>
      <c r="CB12" s="141">
        <f t="shared" si="31"/>
        <v>1318162.7733333334</v>
      </c>
      <c r="CC12" s="230">
        <f t="shared" si="32"/>
        <v>1618213.0684444443</v>
      </c>
      <c r="CD12" s="135">
        <f t="shared" si="33"/>
        <v>404553.2671111111</v>
      </c>
      <c r="CE12" s="135">
        <f t="shared" si="44"/>
        <v>9709278.410666667</v>
      </c>
      <c r="CF12" s="135">
        <f t="shared" si="34"/>
        <v>2427319.6026666667</v>
      </c>
      <c r="CG12" s="141">
        <f t="shared" si="35"/>
        <v>1618213.0684444443</v>
      </c>
      <c r="CH12" s="185">
        <v>0</v>
      </c>
      <c r="CI12" s="135">
        <f t="shared" si="36"/>
        <v>0</v>
      </c>
      <c r="CJ12" s="135">
        <f t="shared" si="45"/>
        <v>0</v>
      </c>
      <c r="CK12" s="135">
        <f t="shared" si="37"/>
        <v>0</v>
      </c>
      <c r="CL12" s="141">
        <f t="shared" si="38"/>
        <v>0</v>
      </c>
    </row>
    <row r="13" spans="1:90" ht="12.75">
      <c r="A13" s="3" t="s">
        <v>383</v>
      </c>
      <c r="B13" s="3" t="s">
        <v>384</v>
      </c>
      <c r="C13" s="2" t="s">
        <v>18</v>
      </c>
      <c r="D13" s="5">
        <f t="shared" si="14"/>
        <v>39667</v>
      </c>
      <c r="E13" s="190">
        <v>299</v>
      </c>
      <c r="F13" s="18">
        <f t="shared" si="15"/>
        <v>322</v>
      </c>
      <c r="G13" s="214">
        <v>9.022861054072553</v>
      </c>
      <c r="H13" s="202">
        <v>103</v>
      </c>
      <c r="I13"/>
      <c r="J13" s="196">
        <v>4665</v>
      </c>
      <c r="K13" s="196">
        <v>11700</v>
      </c>
      <c r="L13" s="196">
        <v>8050</v>
      </c>
      <c r="M13" s="196">
        <v>7121</v>
      </c>
      <c r="N13" s="196">
        <v>4133</v>
      </c>
      <c r="O13" s="196">
        <v>2201</v>
      </c>
      <c r="P13" s="196">
        <v>1611</v>
      </c>
      <c r="Q13" s="196">
        <v>186</v>
      </c>
      <c r="R13" s="196">
        <v>39667</v>
      </c>
      <c r="S13" s="5"/>
      <c r="T13" s="9">
        <f t="shared" si="16"/>
        <v>0.1176040537474475</v>
      </c>
      <c r="U13" s="9">
        <f t="shared" si="0"/>
        <v>0.2949555045755918</v>
      </c>
      <c r="V13" s="9">
        <f t="shared" si="1"/>
        <v>0.20293947109688154</v>
      </c>
      <c r="W13" s="9">
        <f t="shared" si="2"/>
        <v>0.17951949983613583</v>
      </c>
      <c r="X13" s="9">
        <f t="shared" si="3"/>
        <v>0.10419240174452316</v>
      </c>
      <c r="Y13" s="9">
        <f t="shared" si="4"/>
        <v>0.055486928681271586</v>
      </c>
      <c r="Z13" s="9">
        <f t="shared" si="5"/>
        <v>0.040613104091562255</v>
      </c>
      <c r="AA13" s="9">
        <f t="shared" si="6"/>
        <v>0.004689036226586331</v>
      </c>
      <c r="AB13" s="9"/>
      <c r="AC13" s="196">
        <v>48</v>
      </c>
      <c r="AD13" s="196">
        <v>68</v>
      </c>
      <c r="AE13" s="196">
        <v>32</v>
      </c>
      <c r="AF13" s="196">
        <v>103</v>
      </c>
      <c r="AG13" s="196">
        <v>40</v>
      </c>
      <c r="AH13" s="196">
        <v>14</v>
      </c>
      <c r="AI13" s="196">
        <v>7</v>
      </c>
      <c r="AJ13" s="196">
        <v>1</v>
      </c>
      <c r="AK13" s="196">
        <v>313</v>
      </c>
      <c r="AL13" s="5"/>
      <c r="AM13" s="193">
        <v>-22</v>
      </c>
      <c r="AN13" s="193">
        <v>11</v>
      </c>
      <c r="AO13" s="193">
        <v>-4</v>
      </c>
      <c r="AP13" s="193">
        <v>4</v>
      </c>
      <c r="AQ13" s="193">
        <v>9</v>
      </c>
      <c r="AR13" s="193">
        <v>-3</v>
      </c>
      <c r="AS13" s="193">
        <v>-3</v>
      </c>
      <c r="AT13" s="193">
        <v>-1</v>
      </c>
      <c r="AU13" s="193">
        <v>-9</v>
      </c>
      <c r="AV13">
        <f t="shared" si="39"/>
        <v>22</v>
      </c>
      <c r="AW13">
        <f t="shared" si="7"/>
        <v>-11</v>
      </c>
      <c r="AX13">
        <f t="shared" si="8"/>
        <v>4</v>
      </c>
      <c r="AY13">
        <f t="shared" si="9"/>
        <v>-4</v>
      </c>
      <c r="AZ13">
        <f t="shared" si="10"/>
        <v>-9</v>
      </c>
      <c r="BA13">
        <f t="shared" si="11"/>
        <v>3</v>
      </c>
      <c r="BB13">
        <f t="shared" si="12"/>
        <v>3</v>
      </c>
      <c r="BC13">
        <f t="shared" si="17"/>
        <v>1</v>
      </c>
      <c r="BD13">
        <f t="shared" si="18"/>
        <v>9</v>
      </c>
      <c r="BG13" s="188">
        <v>295391.9093333334</v>
      </c>
      <c r="BH13" s="107">
        <f t="shared" si="19"/>
        <v>73847.97733333334</v>
      </c>
      <c r="BI13" s="108">
        <f t="shared" si="20"/>
        <v>1772351.4560000002</v>
      </c>
      <c r="BJ13" s="27">
        <f t="shared" si="21"/>
        <v>443087.86400000006</v>
      </c>
      <c r="BK13" s="25">
        <f t="shared" si="22"/>
        <v>0.8</v>
      </c>
      <c r="BL13" s="26">
        <f t="shared" si="13"/>
        <v>0.2</v>
      </c>
      <c r="BM13" s="111">
        <f t="shared" si="23"/>
        <v>295391.9093333334</v>
      </c>
      <c r="BN13" s="186">
        <v>334249.52355555556</v>
      </c>
      <c r="BO13" s="135">
        <f t="shared" si="24"/>
        <v>83562.38088888889</v>
      </c>
      <c r="BP13" s="135">
        <f t="shared" si="40"/>
        <v>2005497.1413333332</v>
      </c>
      <c r="BQ13" s="135">
        <f t="shared" si="41"/>
        <v>501374.2853333333</v>
      </c>
      <c r="BR13" s="141">
        <f t="shared" si="25"/>
        <v>334249.52355555556</v>
      </c>
      <c r="BS13" s="185">
        <v>226091.28622222226</v>
      </c>
      <c r="BT13" s="135">
        <f t="shared" si="26"/>
        <v>56522.821555555565</v>
      </c>
      <c r="BU13" s="135">
        <f t="shared" si="42"/>
        <v>1356547.7173333336</v>
      </c>
      <c r="BV13" s="135">
        <f t="shared" si="27"/>
        <v>339136.9293333334</v>
      </c>
      <c r="BW13" s="141">
        <f t="shared" si="28"/>
        <v>226091.28622222226</v>
      </c>
      <c r="BX13" s="185">
        <v>359558.39999999997</v>
      </c>
      <c r="BY13" s="135">
        <f t="shared" si="29"/>
        <v>89889.59999999999</v>
      </c>
      <c r="BZ13" s="135">
        <f t="shared" si="43"/>
        <v>2157350.4</v>
      </c>
      <c r="CA13" s="135">
        <f t="shared" si="30"/>
        <v>539337.6</v>
      </c>
      <c r="CB13" s="141">
        <f t="shared" si="31"/>
        <v>359558.39999999997</v>
      </c>
      <c r="CC13" s="230">
        <f t="shared" si="32"/>
        <v>387157.6071111112</v>
      </c>
      <c r="CD13" s="135">
        <f t="shared" si="33"/>
        <v>96789.4017777778</v>
      </c>
      <c r="CE13" s="135">
        <f t="shared" si="44"/>
        <v>2322945.6426666672</v>
      </c>
      <c r="CF13" s="135">
        <f t="shared" si="34"/>
        <v>580736.4106666668</v>
      </c>
      <c r="CG13" s="141">
        <f t="shared" si="35"/>
        <v>387157.6071111112</v>
      </c>
      <c r="CH13" s="185">
        <v>0</v>
      </c>
      <c r="CI13" s="135">
        <f t="shared" si="36"/>
        <v>0</v>
      </c>
      <c r="CJ13" s="135">
        <f t="shared" si="45"/>
        <v>0</v>
      </c>
      <c r="CK13" s="135">
        <f t="shared" si="37"/>
        <v>0</v>
      </c>
      <c r="CL13" s="141">
        <f t="shared" si="38"/>
        <v>0</v>
      </c>
    </row>
    <row r="14" spans="1:90" ht="12.75">
      <c r="A14" s="3"/>
      <c r="B14" s="3" t="s">
        <v>385</v>
      </c>
      <c r="C14" s="2" t="s">
        <v>19</v>
      </c>
      <c r="D14" s="5">
        <f t="shared" si="14"/>
        <v>72689</v>
      </c>
      <c r="E14" s="190">
        <v>259</v>
      </c>
      <c r="F14" s="18">
        <f t="shared" si="15"/>
        <v>311</v>
      </c>
      <c r="G14" s="214">
        <v>6.598171864291051</v>
      </c>
      <c r="H14" s="202">
        <v>503</v>
      </c>
      <c r="I14"/>
      <c r="J14" s="196">
        <v>6720</v>
      </c>
      <c r="K14" s="196">
        <v>11069</v>
      </c>
      <c r="L14" s="196">
        <v>43739</v>
      </c>
      <c r="M14" s="196">
        <v>9093</v>
      </c>
      <c r="N14" s="196">
        <v>1672</v>
      </c>
      <c r="O14" s="196">
        <v>334</v>
      </c>
      <c r="P14" s="196">
        <v>44</v>
      </c>
      <c r="Q14" s="196">
        <v>18</v>
      </c>
      <c r="R14" s="196">
        <v>72689</v>
      </c>
      <c r="S14" s="5"/>
      <c r="T14" s="9">
        <f t="shared" si="16"/>
        <v>0.09244865110264276</v>
      </c>
      <c r="U14" s="9">
        <f t="shared" si="0"/>
        <v>0.15227888676415963</v>
      </c>
      <c r="V14" s="9">
        <f t="shared" si="1"/>
        <v>0.6017279093122756</v>
      </c>
      <c r="W14" s="9">
        <f t="shared" si="2"/>
        <v>0.12509458102326348</v>
      </c>
      <c r="X14" s="9">
        <f t="shared" si="3"/>
        <v>0.023002104857681355</v>
      </c>
      <c r="Y14" s="9">
        <f t="shared" si="4"/>
        <v>0.0045949180756373045</v>
      </c>
      <c r="Z14" s="9">
        <f t="shared" si="5"/>
        <v>0.0006053185488863514</v>
      </c>
      <c r="AA14" s="9">
        <f t="shared" si="6"/>
        <v>0.00024763031545350743</v>
      </c>
      <c r="AB14" s="9"/>
      <c r="AC14" s="196">
        <v>-358</v>
      </c>
      <c r="AD14" s="196">
        <v>184</v>
      </c>
      <c r="AE14" s="196">
        <v>173</v>
      </c>
      <c r="AF14" s="196">
        <v>390</v>
      </c>
      <c r="AG14" s="196">
        <v>-65</v>
      </c>
      <c r="AH14" s="196">
        <v>4</v>
      </c>
      <c r="AI14" s="196">
        <v>0</v>
      </c>
      <c r="AJ14" s="196">
        <v>0</v>
      </c>
      <c r="AK14" s="196">
        <v>328</v>
      </c>
      <c r="AL14" s="5"/>
      <c r="AM14" s="193">
        <v>3</v>
      </c>
      <c r="AN14" s="193">
        <v>-7</v>
      </c>
      <c r="AO14" s="193">
        <v>16</v>
      </c>
      <c r="AP14" s="193">
        <v>5</v>
      </c>
      <c r="AQ14" s="193">
        <v>1</v>
      </c>
      <c r="AR14" s="193">
        <v>-1</v>
      </c>
      <c r="AS14" s="193">
        <v>0</v>
      </c>
      <c r="AT14" s="193">
        <v>0</v>
      </c>
      <c r="AU14" s="193">
        <v>17</v>
      </c>
      <c r="AV14">
        <f t="shared" si="39"/>
        <v>-3</v>
      </c>
      <c r="AW14">
        <f t="shared" si="7"/>
        <v>7</v>
      </c>
      <c r="AX14">
        <f t="shared" si="8"/>
        <v>-16</v>
      </c>
      <c r="AY14">
        <f t="shared" si="9"/>
        <v>-5</v>
      </c>
      <c r="AZ14">
        <f t="shared" si="10"/>
        <v>-1</v>
      </c>
      <c r="BA14">
        <f t="shared" si="11"/>
        <v>1</v>
      </c>
      <c r="BB14">
        <f t="shared" si="12"/>
        <v>0</v>
      </c>
      <c r="BC14">
        <f t="shared" si="17"/>
        <v>0</v>
      </c>
      <c r="BD14">
        <f t="shared" si="18"/>
        <v>-17</v>
      </c>
      <c r="BG14" s="188">
        <v>719290.1733333335</v>
      </c>
      <c r="BH14" s="106" t="str">
        <f t="shared" si="19"/>
        <v>0</v>
      </c>
      <c r="BI14" s="108">
        <f t="shared" si="20"/>
        <v>4315741.040000001</v>
      </c>
      <c r="BJ14" s="27">
        <f t="shared" si="21"/>
        <v>0</v>
      </c>
      <c r="BK14" s="25" t="str">
        <f t="shared" si="22"/>
        <v>100%</v>
      </c>
      <c r="BL14" s="26" t="str">
        <f t="shared" si="13"/>
        <v>0%</v>
      </c>
      <c r="BM14" s="111">
        <f t="shared" si="23"/>
        <v>719290.1733333335</v>
      </c>
      <c r="BN14" s="186">
        <v>749594.4055555556</v>
      </c>
      <c r="BO14" s="135" t="str">
        <f t="shared" si="24"/>
        <v>0</v>
      </c>
      <c r="BP14" s="135">
        <f t="shared" si="40"/>
        <v>4497566.433333334</v>
      </c>
      <c r="BQ14" s="135">
        <f t="shared" si="41"/>
        <v>0</v>
      </c>
      <c r="BR14" s="141">
        <f t="shared" si="25"/>
        <v>749594.4055555556</v>
      </c>
      <c r="BS14" s="185">
        <v>996051.2122222222</v>
      </c>
      <c r="BT14" s="135" t="str">
        <f t="shared" si="26"/>
        <v>0</v>
      </c>
      <c r="BU14" s="135">
        <f t="shared" si="42"/>
        <v>5976307.273333333</v>
      </c>
      <c r="BV14" s="135">
        <f t="shared" si="27"/>
        <v>0</v>
      </c>
      <c r="BW14" s="141">
        <f t="shared" si="28"/>
        <v>996051.2122222222</v>
      </c>
      <c r="BX14" s="185">
        <v>596540.6666666666</v>
      </c>
      <c r="BY14" s="135" t="str">
        <f t="shared" si="29"/>
        <v>0</v>
      </c>
      <c r="BZ14" s="135">
        <f t="shared" si="43"/>
        <v>3579244</v>
      </c>
      <c r="CA14" s="135">
        <f t="shared" si="30"/>
        <v>0</v>
      </c>
      <c r="CB14" s="141">
        <f t="shared" si="31"/>
        <v>596540.6666666666</v>
      </c>
      <c r="CC14" s="230">
        <f t="shared" si="32"/>
        <v>703054.82</v>
      </c>
      <c r="CD14" s="135" t="str">
        <f t="shared" si="33"/>
        <v>0</v>
      </c>
      <c r="CE14" s="135">
        <f t="shared" si="44"/>
        <v>4218328.92</v>
      </c>
      <c r="CF14" s="135">
        <f t="shared" si="34"/>
        <v>0</v>
      </c>
      <c r="CG14" s="141">
        <f t="shared" si="35"/>
        <v>703054.82</v>
      </c>
      <c r="CH14" s="185">
        <v>0</v>
      </c>
      <c r="CI14" s="135" t="str">
        <f t="shared" si="36"/>
        <v>0</v>
      </c>
      <c r="CJ14" s="135">
        <f t="shared" si="45"/>
        <v>0</v>
      </c>
      <c r="CK14" s="135">
        <f t="shared" si="37"/>
        <v>0</v>
      </c>
      <c r="CL14" s="141">
        <f t="shared" si="38"/>
        <v>0</v>
      </c>
    </row>
    <row r="15" spans="1:90" ht="12.75">
      <c r="A15" s="3"/>
      <c r="B15" s="3" t="s">
        <v>385</v>
      </c>
      <c r="C15" s="2" t="s">
        <v>20</v>
      </c>
      <c r="D15" s="5">
        <f t="shared" si="14"/>
        <v>143557</v>
      </c>
      <c r="E15" s="190">
        <v>1129</v>
      </c>
      <c r="F15" s="18">
        <f t="shared" si="15"/>
        <v>1112</v>
      </c>
      <c r="G15" s="214">
        <v>11.27436208310265</v>
      </c>
      <c r="H15" s="202">
        <v>387</v>
      </c>
      <c r="I15"/>
      <c r="J15" s="196">
        <v>3481</v>
      </c>
      <c r="K15" s="196">
        <v>9975</v>
      </c>
      <c r="L15" s="196">
        <v>28096</v>
      </c>
      <c r="M15" s="196">
        <v>33158</v>
      </c>
      <c r="N15" s="196">
        <v>29984</v>
      </c>
      <c r="O15" s="196">
        <v>19139</v>
      </c>
      <c r="P15" s="196">
        <v>15686</v>
      </c>
      <c r="Q15" s="196">
        <v>4038</v>
      </c>
      <c r="R15" s="196">
        <v>143557</v>
      </c>
      <c r="S15" s="5"/>
      <c r="T15" s="9">
        <f t="shared" si="16"/>
        <v>0.024248208028866583</v>
      </c>
      <c r="U15" s="9">
        <f t="shared" si="0"/>
        <v>0.06948459496924567</v>
      </c>
      <c r="V15" s="9">
        <f t="shared" si="1"/>
        <v>0.19571320102816303</v>
      </c>
      <c r="W15" s="9">
        <f t="shared" si="2"/>
        <v>0.2309744561393732</v>
      </c>
      <c r="X15" s="9">
        <f t="shared" si="3"/>
        <v>0.20886477148449745</v>
      </c>
      <c r="Y15" s="9">
        <f t="shared" si="4"/>
        <v>0.13331986597658074</v>
      </c>
      <c r="Z15" s="9">
        <f t="shared" si="5"/>
        <v>0.1092667024248208</v>
      </c>
      <c r="AA15" s="9">
        <f t="shared" si="6"/>
        <v>0.02812819994845253</v>
      </c>
      <c r="AB15" s="9"/>
      <c r="AC15" s="196">
        <v>111</v>
      </c>
      <c r="AD15" s="196">
        <v>56</v>
      </c>
      <c r="AE15" s="196">
        <v>300</v>
      </c>
      <c r="AF15" s="196">
        <v>406</v>
      </c>
      <c r="AG15" s="196">
        <v>54</v>
      </c>
      <c r="AH15" s="196">
        <v>91</v>
      </c>
      <c r="AI15" s="196">
        <v>56</v>
      </c>
      <c r="AJ15" s="196">
        <v>31</v>
      </c>
      <c r="AK15" s="196">
        <v>1105</v>
      </c>
      <c r="AL15" s="5"/>
      <c r="AM15" s="193">
        <v>15</v>
      </c>
      <c r="AN15" s="193">
        <v>37</v>
      </c>
      <c r="AO15" s="193">
        <v>17</v>
      </c>
      <c r="AP15" s="193">
        <v>-32</v>
      </c>
      <c r="AQ15" s="193">
        <v>-29</v>
      </c>
      <c r="AR15" s="193">
        <v>-5</v>
      </c>
      <c r="AS15" s="193">
        <v>-36</v>
      </c>
      <c r="AT15" s="193">
        <v>26</v>
      </c>
      <c r="AU15" s="193">
        <v>-7</v>
      </c>
      <c r="AV15">
        <f t="shared" si="39"/>
        <v>-15</v>
      </c>
      <c r="AW15">
        <f t="shared" si="7"/>
        <v>-37</v>
      </c>
      <c r="AX15">
        <f t="shared" si="8"/>
        <v>-17</v>
      </c>
      <c r="AY15">
        <f t="shared" si="9"/>
        <v>32</v>
      </c>
      <c r="AZ15">
        <f t="shared" si="10"/>
        <v>29</v>
      </c>
      <c r="BA15">
        <f t="shared" si="11"/>
        <v>5</v>
      </c>
      <c r="BB15">
        <f t="shared" si="12"/>
        <v>36</v>
      </c>
      <c r="BC15">
        <f t="shared" si="17"/>
        <v>-26</v>
      </c>
      <c r="BD15">
        <f t="shared" si="18"/>
        <v>7</v>
      </c>
      <c r="BG15" s="188">
        <v>1517737.4466666665</v>
      </c>
      <c r="BH15" s="107" t="str">
        <f t="shared" si="19"/>
        <v>0</v>
      </c>
      <c r="BI15" s="108">
        <f t="shared" si="20"/>
        <v>9106424.68</v>
      </c>
      <c r="BJ15" s="27">
        <f t="shared" si="21"/>
        <v>0</v>
      </c>
      <c r="BK15" s="25" t="str">
        <f t="shared" si="22"/>
        <v>100%</v>
      </c>
      <c r="BL15" s="26" t="str">
        <f t="shared" si="13"/>
        <v>0%</v>
      </c>
      <c r="BM15" s="111">
        <f t="shared" si="23"/>
        <v>1517737.4466666665</v>
      </c>
      <c r="BN15" s="186">
        <v>1612781.9844444445</v>
      </c>
      <c r="BO15" s="135" t="str">
        <f t="shared" si="24"/>
        <v>0</v>
      </c>
      <c r="BP15" s="135">
        <f t="shared" si="40"/>
        <v>9676691.906666666</v>
      </c>
      <c r="BQ15" s="135">
        <f t="shared" si="41"/>
        <v>0</v>
      </c>
      <c r="BR15" s="141">
        <f t="shared" si="25"/>
        <v>1612781.9844444445</v>
      </c>
      <c r="BS15" s="185">
        <v>3050933.595555556</v>
      </c>
      <c r="BT15" s="135" t="str">
        <f t="shared" si="26"/>
        <v>0</v>
      </c>
      <c r="BU15" s="135">
        <f t="shared" si="42"/>
        <v>18305601.573333338</v>
      </c>
      <c r="BV15" s="135">
        <f t="shared" si="27"/>
        <v>0</v>
      </c>
      <c r="BW15" s="141">
        <f t="shared" si="28"/>
        <v>3050933.595555556</v>
      </c>
      <c r="BX15" s="185">
        <v>2054860.7999999998</v>
      </c>
      <c r="BY15" s="135" t="str">
        <f t="shared" si="29"/>
        <v>0</v>
      </c>
      <c r="BZ15" s="135">
        <f t="shared" si="43"/>
        <v>12329164.799999999</v>
      </c>
      <c r="CA15" s="135">
        <f t="shared" si="30"/>
        <v>0</v>
      </c>
      <c r="CB15" s="141">
        <f t="shared" si="31"/>
        <v>2054860.7999999998</v>
      </c>
      <c r="CC15" s="230">
        <f t="shared" si="32"/>
        <v>1855596.3422222221</v>
      </c>
      <c r="CD15" s="135" t="str">
        <f t="shared" si="33"/>
        <v>0</v>
      </c>
      <c r="CE15" s="135">
        <f t="shared" si="44"/>
        <v>11133578.053333333</v>
      </c>
      <c r="CF15" s="135">
        <f t="shared" si="34"/>
        <v>0</v>
      </c>
      <c r="CG15" s="141">
        <f t="shared" si="35"/>
        <v>1855596.3422222221</v>
      </c>
      <c r="CH15" s="185">
        <v>0</v>
      </c>
      <c r="CI15" s="135" t="str">
        <f t="shared" si="36"/>
        <v>0</v>
      </c>
      <c r="CJ15" s="135">
        <f t="shared" si="45"/>
        <v>0</v>
      </c>
      <c r="CK15" s="135">
        <f t="shared" si="37"/>
        <v>0</v>
      </c>
      <c r="CL15" s="141">
        <f t="shared" si="38"/>
        <v>0</v>
      </c>
    </row>
    <row r="16" spans="1:90" ht="12.75">
      <c r="A16" s="3"/>
      <c r="B16" s="3" t="s">
        <v>386</v>
      </c>
      <c r="C16" s="2" t="s">
        <v>21</v>
      </c>
      <c r="D16" s="5">
        <f t="shared" si="14"/>
        <v>107761</v>
      </c>
      <c r="E16" s="190">
        <v>1554</v>
      </c>
      <c r="F16" s="18">
        <f t="shared" si="15"/>
        <v>815</v>
      </c>
      <c r="G16" s="214">
        <v>4.127924166576177</v>
      </c>
      <c r="H16" s="202">
        <v>215</v>
      </c>
      <c r="I16"/>
      <c r="J16" s="196">
        <v>64120</v>
      </c>
      <c r="K16" s="196">
        <v>17289</v>
      </c>
      <c r="L16" s="196">
        <v>12606</v>
      </c>
      <c r="M16" s="196">
        <v>8229</v>
      </c>
      <c r="N16" s="196">
        <v>3499</v>
      </c>
      <c r="O16" s="196">
        <v>1367</v>
      </c>
      <c r="P16" s="196">
        <v>608</v>
      </c>
      <c r="Q16" s="196">
        <v>43</v>
      </c>
      <c r="R16" s="196">
        <v>107761</v>
      </c>
      <c r="S16" s="5"/>
      <c r="T16" s="9">
        <f t="shared" si="16"/>
        <v>0.5950204619482001</v>
      </c>
      <c r="U16" s="9">
        <f t="shared" si="0"/>
        <v>0.16043837752062434</v>
      </c>
      <c r="V16" s="9">
        <f t="shared" si="1"/>
        <v>0.11698109705737697</v>
      </c>
      <c r="W16" s="9">
        <f t="shared" si="2"/>
        <v>0.07636343389537958</v>
      </c>
      <c r="X16" s="9">
        <f t="shared" si="3"/>
        <v>0.03247000306233239</v>
      </c>
      <c r="Y16" s="9">
        <f t="shared" si="4"/>
        <v>0.012685479904603706</v>
      </c>
      <c r="Z16" s="9">
        <f t="shared" si="5"/>
        <v>0.00564211542209148</v>
      </c>
      <c r="AA16" s="9">
        <f t="shared" si="6"/>
        <v>0.0003990311893913382</v>
      </c>
      <c r="AB16" s="9"/>
      <c r="AC16" s="196">
        <v>209</v>
      </c>
      <c r="AD16" s="196">
        <v>215</v>
      </c>
      <c r="AE16" s="196">
        <v>159</v>
      </c>
      <c r="AF16" s="196">
        <v>109</v>
      </c>
      <c r="AG16" s="196">
        <v>36</v>
      </c>
      <c r="AH16" s="196">
        <v>14</v>
      </c>
      <c r="AI16" s="196">
        <v>4</v>
      </c>
      <c r="AJ16" s="196">
        <v>3</v>
      </c>
      <c r="AK16" s="196">
        <v>749</v>
      </c>
      <c r="AL16" s="5"/>
      <c r="AM16" s="193">
        <v>-39</v>
      </c>
      <c r="AN16" s="193">
        <v>-1</v>
      </c>
      <c r="AO16" s="193">
        <v>-23</v>
      </c>
      <c r="AP16" s="193">
        <v>1</v>
      </c>
      <c r="AQ16" s="193">
        <v>-9</v>
      </c>
      <c r="AR16" s="193">
        <v>-3</v>
      </c>
      <c r="AS16" s="193">
        <v>9</v>
      </c>
      <c r="AT16" s="193">
        <v>-1</v>
      </c>
      <c r="AU16" s="193">
        <v>-66</v>
      </c>
      <c r="AV16">
        <f t="shared" si="39"/>
        <v>39</v>
      </c>
      <c r="AW16">
        <f t="shared" si="7"/>
        <v>1</v>
      </c>
      <c r="AX16">
        <f t="shared" si="8"/>
        <v>23</v>
      </c>
      <c r="AY16">
        <f t="shared" si="9"/>
        <v>-1</v>
      </c>
      <c r="AZ16">
        <f t="shared" si="10"/>
        <v>9</v>
      </c>
      <c r="BA16">
        <f t="shared" si="11"/>
        <v>3</v>
      </c>
      <c r="BB16">
        <f t="shared" si="12"/>
        <v>-9</v>
      </c>
      <c r="BC16">
        <f t="shared" si="17"/>
        <v>1</v>
      </c>
      <c r="BD16">
        <f t="shared" si="18"/>
        <v>66</v>
      </c>
      <c r="BG16" s="188">
        <v>698661.3533333335</v>
      </c>
      <c r="BH16" s="107" t="str">
        <f t="shared" si="19"/>
        <v>0</v>
      </c>
      <c r="BI16" s="108">
        <f t="shared" si="20"/>
        <v>4191968.120000001</v>
      </c>
      <c r="BJ16" s="27">
        <f t="shared" si="21"/>
        <v>0</v>
      </c>
      <c r="BK16" s="25" t="str">
        <f t="shared" si="22"/>
        <v>100%</v>
      </c>
      <c r="BL16" s="26" t="str">
        <f t="shared" si="13"/>
        <v>0%</v>
      </c>
      <c r="BM16" s="111">
        <f t="shared" si="23"/>
        <v>698661.3533333335</v>
      </c>
      <c r="BN16" s="186">
        <v>1371838.3166666667</v>
      </c>
      <c r="BO16" s="135" t="str">
        <f t="shared" si="24"/>
        <v>0</v>
      </c>
      <c r="BP16" s="135">
        <f t="shared" si="40"/>
        <v>8231029.9</v>
      </c>
      <c r="BQ16" s="135">
        <f t="shared" si="41"/>
        <v>0</v>
      </c>
      <c r="BR16" s="141">
        <f t="shared" si="25"/>
        <v>1371838.3166666667</v>
      </c>
      <c r="BS16" s="185">
        <v>1382771.1688888893</v>
      </c>
      <c r="BT16" s="135" t="str">
        <f t="shared" si="26"/>
        <v>0</v>
      </c>
      <c r="BU16" s="135">
        <f t="shared" si="42"/>
        <v>8296627.0133333355</v>
      </c>
      <c r="BV16" s="135">
        <f t="shared" si="27"/>
        <v>0</v>
      </c>
      <c r="BW16" s="141">
        <f t="shared" si="28"/>
        <v>1382771.1688888893</v>
      </c>
      <c r="BX16" s="185">
        <v>1079530.6666666665</v>
      </c>
      <c r="BY16" s="135" t="str">
        <f>IF($A16="","0",(25%*BX16))</f>
        <v>0</v>
      </c>
      <c r="BZ16" s="135">
        <f t="shared" si="43"/>
        <v>6477183.999999999</v>
      </c>
      <c r="CA16" s="135">
        <f t="shared" si="30"/>
        <v>0</v>
      </c>
      <c r="CB16" s="141">
        <f t="shared" si="31"/>
        <v>1079530.6666666665</v>
      </c>
      <c r="CC16" s="230">
        <f t="shared" si="32"/>
        <v>1076901.6866666665</v>
      </c>
      <c r="CD16" s="135" t="str">
        <f t="shared" si="33"/>
        <v>0</v>
      </c>
      <c r="CE16" s="135">
        <f t="shared" si="44"/>
        <v>6461410.119999999</v>
      </c>
      <c r="CF16" s="135">
        <f t="shared" si="34"/>
        <v>0</v>
      </c>
      <c r="CG16" s="141">
        <f t="shared" si="35"/>
        <v>1076901.6866666665</v>
      </c>
      <c r="CH16" s="185">
        <v>0</v>
      </c>
      <c r="CI16" s="135" t="str">
        <f t="shared" si="36"/>
        <v>0</v>
      </c>
      <c r="CJ16" s="135">
        <f t="shared" si="45"/>
        <v>0</v>
      </c>
      <c r="CK16" s="135">
        <f t="shared" si="37"/>
        <v>0</v>
      </c>
      <c r="CL16" s="141">
        <f t="shared" si="38"/>
        <v>0</v>
      </c>
    </row>
    <row r="17" spans="1:90" ht="12.75">
      <c r="A17" s="3" t="s">
        <v>376</v>
      </c>
      <c r="B17" s="3" t="s">
        <v>377</v>
      </c>
      <c r="C17" s="2" t="s">
        <v>22</v>
      </c>
      <c r="D17" s="5">
        <f t="shared" si="14"/>
        <v>33386</v>
      </c>
      <c r="E17" s="190">
        <v>592</v>
      </c>
      <c r="F17" s="18">
        <f t="shared" si="15"/>
        <v>89</v>
      </c>
      <c r="G17" s="214">
        <v>2.8796312614712773</v>
      </c>
      <c r="H17" s="202">
        <v>27</v>
      </c>
      <c r="I17"/>
      <c r="J17" s="196">
        <v>19760</v>
      </c>
      <c r="K17" s="196">
        <v>5425</v>
      </c>
      <c r="L17" s="196">
        <v>4625</v>
      </c>
      <c r="M17" s="196">
        <v>2288</v>
      </c>
      <c r="N17" s="196">
        <v>976</v>
      </c>
      <c r="O17" s="196">
        <v>234</v>
      </c>
      <c r="P17" s="196">
        <v>69</v>
      </c>
      <c r="Q17" s="196">
        <v>9</v>
      </c>
      <c r="R17" s="196">
        <v>33386</v>
      </c>
      <c r="S17" s="5"/>
      <c r="T17" s="9">
        <f t="shared" si="16"/>
        <v>0.5918648535314204</v>
      </c>
      <c r="U17" s="9">
        <f t="shared" si="0"/>
        <v>0.16249326064817587</v>
      </c>
      <c r="V17" s="9">
        <f t="shared" si="1"/>
        <v>0.13853112082909003</v>
      </c>
      <c r="W17" s="9">
        <f t="shared" si="2"/>
        <v>0.06853171988258551</v>
      </c>
      <c r="X17" s="9">
        <f t="shared" si="3"/>
        <v>0.02923381057928473</v>
      </c>
      <c r="Y17" s="9">
        <f t="shared" si="4"/>
        <v>0.00700892589708261</v>
      </c>
      <c r="Z17" s="9">
        <f t="shared" si="5"/>
        <v>0.002066734559396154</v>
      </c>
      <c r="AA17" s="9">
        <f t="shared" si="6"/>
        <v>0.0002695740729647158</v>
      </c>
      <c r="AB17" s="9"/>
      <c r="AC17" s="196">
        <v>36</v>
      </c>
      <c r="AD17" s="196">
        <v>32</v>
      </c>
      <c r="AE17" s="196">
        <v>28</v>
      </c>
      <c r="AF17" s="196">
        <v>-2</v>
      </c>
      <c r="AG17" s="196">
        <v>3</v>
      </c>
      <c r="AH17" s="196">
        <v>5</v>
      </c>
      <c r="AI17" s="196">
        <v>1</v>
      </c>
      <c r="AJ17" s="196">
        <v>0</v>
      </c>
      <c r="AK17" s="196">
        <v>103</v>
      </c>
      <c r="AL17" s="5"/>
      <c r="AM17" s="193">
        <v>26</v>
      </c>
      <c r="AN17" s="193">
        <v>-18</v>
      </c>
      <c r="AO17" s="193">
        <v>4</v>
      </c>
      <c r="AP17" s="193">
        <v>-3</v>
      </c>
      <c r="AQ17" s="193">
        <v>2</v>
      </c>
      <c r="AR17" s="193">
        <v>3</v>
      </c>
      <c r="AS17" s="193">
        <v>0</v>
      </c>
      <c r="AT17" s="193">
        <v>0</v>
      </c>
      <c r="AU17" s="193">
        <v>14</v>
      </c>
      <c r="AV17">
        <f t="shared" si="39"/>
        <v>-26</v>
      </c>
      <c r="AW17">
        <f t="shared" si="7"/>
        <v>18</v>
      </c>
      <c r="AX17">
        <f t="shared" si="8"/>
        <v>-4</v>
      </c>
      <c r="AY17">
        <f t="shared" si="9"/>
        <v>3</v>
      </c>
      <c r="AZ17">
        <f t="shared" si="10"/>
        <v>-2</v>
      </c>
      <c r="BA17">
        <f t="shared" si="11"/>
        <v>-3</v>
      </c>
      <c r="BB17">
        <f t="shared" si="12"/>
        <v>0</v>
      </c>
      <c r="BC17">
        <f t="shared" si="17"/>
        <v>0</v>
      </c>
      <c r="BD17">
        <f t="shared" si="18"/>
        <v>-14</v>
      </c>
      <c r="BG17" s="188">
        <v>157866.4426666667</v>
      </c>
      <c r="BH17" s="107">
        <f t="shared" si="19"/>
        <v>39466.610666666675</v>
      </c>
      <c r="BI17" s="108">
        <f t="shared" si="20"/>
        <v>947198.6560000002</v>
      </c>
      <c r="BJ17" s="27">
        <f t="shared" si="21"/>
        <v>236799.66400000005</v>
      </c>
      <c r="BK17" s="25">
        <f t="shared" si="22"/>
        <v>0.8</v>
      </c>
      <c r="BL17" s="26">
        <f t="shared" si="13"/>
        <v>0.2</v>
      </c>
      <c r="BM17" s="111">
        <f t="shared" si="23"/>
        <v>157866.4426666667</v>
      </c>
      <c r="BN17" s="186">
        <v>17360</v>
      </c>
      <c r="BO17" s="135">
        <f t="shared" si="24"/>
        <v>4340</v>
      </c>
      <c r="BP17" s="135">
        <f t="shared" si="40"/>
        <v>104160</v>
      </c>
      <c r="BQ17" s="135">
        <f t="shared" si="41"/>
        <v>26040</v>
      </c>
      <c r="BR17" s="141">
        <f t="shared" si="25"/>
        <v>17360</v>
      </c>
      <c r="BS17" s="185">
        <v>14574.470222222226</v>
      </c>
      <c r="BT17" s="135">
        <f t="shared" si="26"/>
        <v>3643.6175555555565</v>
      </c>
      <c r="BU17" s="135">
        <f t="shared" si="42"/>
        <v>87446.82133333336</v>
      </c>
      <c r="BV17" s="135">
        <f t="shared" si="27"/>
        <v>21861.70533333334</v>
      </c>
      <c r="BW17" s="141">
        <f t="shared" si="28"/>
        <v>14574.470222222226</v>
      </c>
      <c r="BX17" s="185">
        <v>183056.85333333333</v>
      </c>
      <c r="BY17" s="135">
        <f t="shared" si="29"/>
        <v>45764.21333333333</v>
      </c>
      <c r="BZ17" s="135">
        <f t="shared" si="43"/>
        <v>1098341.12</v>
      </c>
      <c r="CA17" s="135">
        <f t="shared" si="30"/>
        <v>274585.28</v>
      </c>
      <c r="CB17" s="141">
        <f t="shared" si="31"/>
        <v>183056.85333333333</v>
      </c>
      <c r="CC17" s="230">
        <f t="shared" si="32"/>
        <v>94072.95466666667</v>
      </c>
      <c r="CD17" s="135">
        <f t="shared" si="33"/>
        <v>23518.238666666668</v>
      </c>
      <c r="CE17" s="135">
        <f t="shared" si="44"/>
        <v>564437.728</v>
      </c>
      <c r="CF17" s="135">
        <f t="shared" si="34"/>
        <v>141109.432</v>
      </c>
      <c r="CG17" s="141">
        <f t="shared" si="35"/>
        <v>94072.95466666667</v>
      </c>
      <c r="CH17" s="185">
        <v>0</v>
      </c>
      <c r="CI17" s="135">
        <f t="shared" si="36"/>
        <v>0</v>
      </c>
      <c r="CJ17" s="135">
        <f t="shared" si="45"/>
        <v>0</v>
      </c>
      <c r="CK17" s="135">
        <f t="shared" si="37"/>
        <v>0</v>
      </c>
      <c r="CL17" s="141">
        <f t="shared" si="38"/>
        <v>0</v>
      </c>
    </row>
    <row r="18" spans="1:90" ht="12.75">
      <c r="A18" s="3" t="s">
        <v>387</v>
      </c>
      <c r="B18" s="3" t="s">
        <v>384</v>
      </c>
      <c r="C18" s="2" t="s">
        <v>23</v>
      </c>
      <c r="D18" s="5">
        <f t="shared" si="14"/>
        <v>76210</v>
      </c>
      <c r="E18" s="190">
        <v>339</v>
      </c>
      <c r="F18" s="18">
        <f t="shared" si="15"/>
        <v>353</v>
      </c>
      <c r="G18" s="214">
        <v>7.1422590181601056</v>
      </c>
      <c r="H18" s="202">
        <v>5</v>
      </c>
      <c r="I18"/>
      <c r="J18" s="196">
        <v>8767</v>
      </c>
      <c r="K18" s="196">
        <v>15652</v>
      </c>
      <c r="L18" s="196">
        <v>23754</v>
      </c>
      <c r="M18" s="196">
        <v>14163</v>
      </c>
      <c r="N18" s="196">
        <v>7277</v>
      </c>
      <c r="O18" s="196">
        <v>4505</v>
      </c>
      <c r="P18" s="196">
        <v>1935</v>
      </c>
      <c r="Q18" s="196">
        <v>157</v>
      </c>
      <c r="R18" s="196">
        <v>76210</v>
      </c>
      <c r="S18" s="5"/>
      <c r="T18" s="9">
        <f t="shared" si="16"/>
        <v>0.11503739666710405</v>
      </c>
      <c r="U18" s="9">
        <f t="shared" si="0"/>
        <v>0.20537987140795172</v>
      </c>
      <c r="V18" s="9">
        <f t="shared" si="1"/>
        <v>0.3116913790841097</v>
      </c>
      <c r="W18" s="9">
        <f t="shared" si="2"/>
        <v>0.18584175305078074</v>
      </c>
      <c r="X18" s="9">
        <f t="shared" si="3"/>
        <v>0.0954861566723527</v>
      </c>
      <c r="Y18" s="9">
        <f t="shared" si="4"/>
        <v>0.059112977299566986</v>
      </c>
      <c r="Z18" s="9">
        <f t="shared" si="5"/>
        <v>0.025390368718016008</v>
      </c>
      <c r="AA18" s="9">
        <f t="shared" si="6"/>
        <v>0.0020600971001180947</v>
      </c>
      <c r="AB18" s="9"/>
      <c r="AC18" s="196">
        <v>28</v>
      </c>
      <c r="AD18" s="196">
        <v>35</v>
      </c>
      <c r="AE18" s="196">
        <v>-5</v>
      </c>
      <c r="AF18" s="196">
        <v>45</v>
      </c>
      <c r="AG18" s="196">
        <v>59</v>
      </c>
      <c r="AH18" s="196">
        <v>37</v>
      </c>
      <c r="AI18" s="196">
        <v>18</v>
      </c>
      <c r="AJ18" s="196">
        <v>5</v>
      </c>
      <c r="AK18" s="196">
        <v>222</v>
      </c>
      <c r="AL18" s="5"/>
      <c r="AM18" s="193">
        <v>1</v>
      </c>
      <c r="AN18" s="193">
        <v>-47</v>
      </c>
      <c r="AO18" s="193">
        <v>-68</v>
      </c>
      <c r="AP18" s="193">
        <v>-6</v>
      </c>
      <c r="AQ18" s="193">
        <v>-2</v>
      </c>
      <c r="AR18" s="193">
        <v>-3</v>
      </c>
      <c r="AS18" s="193">
        <v>-7</v>
      </c>
      <c r="AT18" s="193">
        <v>1</v>
      </c>
      <c r="AU18" s="193">
        <v>-131</v>
      </c>
      <c r="AV18">
        <f t="shared" si="39"/>
        <v>-1</v>
      </c>
      <c r="AW18">
        <f t="shared" si="7"/>
        <v>47</v>
      </c>
      <c r="AX18">
        <f t="shared" si="8"/>
        <v>68</v>
      </c>
      <c r="AY18">
        <f t="shared" si="9"/>
        <v>6</v>
      </c>
      <c r="AZ18">
        <f t="shared" si="10"/>
        <v>2</v>
      </c>
      <c r="BA18">
        <f t="shared" si="11"/>
        <v>3</v>
      </c>
      <c r="BB18">
        <f t="shared" si="12"/>
        <v>7</v>
      </c>
      <c r="BC18">
        <f t="shared" si="17"/>
        <v>-1</v>
      </c>
      <c r="BD18">
        <f t="shared" si="18"/>
        <v>131</v>
      </c>
      <c r="BG18" s="188">
        <v>153516.8</v>
      </c>
      <c r="BH18" s="107">
        <f t="shared" si="19"/>
        <v>38379.2</v>
      </c>
      <c r="BI18" s="108">
        <f t="shared" si="20"/>
        <v>921100.7999999999</v>
      </c>
      <c r="BJ18" s="27">
        <f t="shared" si="21"/>
        <v>230275.19999999998</v>
      </c>
      <c r="BK18" s="25">
        <f t="shared" si="22"/>
        <v>0.8</v>
      </c>
      <c r="BL18" s="26">
        <f t="shared" si="13"/>
        <v>0.2</v>
      </c>
      <c r="BM18" s="111">
        <f t="shared" si="23"/>
        <v>153516.8</v>
      </c>
      <c r="BN18" s="186">
        <v>565881.48</v>
      </c>
      <c r="BO18" s="135">
        <f t="shared" si="24"/>
        <v>141470.37</v>
      </c>
      <c r="BP18" s="135">
        <f t="shared" si="40"/>
        <v>3395288.88</v>
      </c>
      <c r="BQ18" s="135">
        <f t="shared" si="41"/>
        <v>848822.22</v>
      </c>
      <c r="BR18" s="141">
        <f t="shared" si="25"/>
        <v>565881.48</v>
      </c>
      <c r="BS18" s="185">
        <v>980779.8124444446</v>
      </c>
      <c r="BT18" s="135">
        <f t="shared" si="26"/>
        <v>245194.95311111116</v>
      </c>
      <c r="BU18" s="135">
        <f t="shared" si="42"/>
        <v>5884678.874666668</v>
      </c>
      <c r="BV18" s="135">
        <f t="shared" si="27"/>
        <v>1471169.718666667</v>
      </c>
      <c r="BW18" s="141">
        <f t="shared" si="28"/>
        <v>980779.8124444446</v>
      </c>
      <c r="BX18" s="185">
        <v>695874.6666666665</v>
      </c>
      <c r="BY18" s="135">
        <f t="shared" si="29"/>
        <v>173968.66666666663</v>
      </c>
      <c r="BZ18" s="135">
        <f t="shared" si="43"/>
        <v>4175247.999999999</v>
      </c>
      <c r="CA18" s="135">
        <f t="shared" si="30"/>
        <v>1043811.9999999998</v>
      </c>
      <c r="CB18" s="141">
        <f t="shared" si="31"/>
        <v>695874.6666666665</v>
      </c>
      <c r="CC18" s="230">
        <f t="shared" si="32"/>
        <v>436835.4897777778</v>
      </c>
      <c r="CD18" s="135">
        <f t="shared" si="33"/>
        <v>109208.87244444445</v>
      </c>
      <c r="CE18" s="135">
        <f t="shared" si="44"/>
        <v>2621012.938666667</v>
      </c>
      <c r="CF18" s="135">
        <f t="shared" si="34"/>
        <v>655253.2346666667</v>
      </c>
      <c r="CG18" s="141">
        <f t="shared" si="35"/>
        <v>436835.4897777778</v>
      </c>
      <c r="CH18" s="185">
        <v>0</v>
      </c>
      <c r="CI18" s="135">
        <f t="shared" si="36"/>
        <v>0</v>
      </c>
      <c r="CJ18" s="135">
        <f t="shared" si="45"/>
        <v>0</v>
      </c>
      <c r="CK18" s="135">
        <f t="shared" si="37"/>
        <v>0</v>
      </c>
      <c r="CL18" s="141">
        <f t="shared" si="38"/>
        <v>0</v>
      </c>
    </row>
    <row r="19" spans="1:90" ht="12.75">
      <c r="A19" s="3" t="s">
        <v>388</v>
      </c>
      <c r="B19" s="3" t="s">
        <v>375</v>
      </c>
      <c r="C19" s="2" t="s">
        <v>24</v>
      </c>
      <c r="D19" s="5">
        <f t="shared" si="14"/>
        <v>72780</v>
      </c>
      <c r="E19" s="190">
        <v>434</v>
      </c>
      <c r="F19" s="18">
        <f t="shared" si="15"/>
        <v>476</v>
      </c>
      <c r="G19" s="214">
        <v>7.708193741123656</v>
      </c>
      <c r="H19" s="202">
        <v>154</v>
      </c>
      <c r="I19"/>
      <c r="J19" s="196">
        <v>2316</v>
      </c>
      <c r="K19" s="196">
        <v>11352</v>
      </c>
      <c r="L19" s="196">
        <v>25621</v>
      </c>
      <c r="M19" s="196">
        <v>13501</v>
      </c>
      <c r="N19" s="196">
        <v>10442</v>
      </c>
      <c r="O19" s="196">
        <v>6010</v>
      </c>
      <c r="P19" s="196">
        <v>3135</v>
      </c>
      <c r="Q19" s="196">
        <v>403</v>
      </c>
      <c r="R19" s="196">
        <v>72780</v>
      </c>
      <c r="S19" s="5"/>
      <c r="T19" s="9">
        <f t="shared" si="16"/>
        <v>0.03182192910140148</v>
      </c>
      <c r="U19" s="9">
        <f t="shared" si="0"/>
        <v>0.15597691673536687</v>
      </c>
      <c r="V19" s="9">
        <f t="shared" si="1"/>
        <v>0.3520335256938719</v>
      </c>
      <c r="W19" s="9">
        <f t="shared" si="2"/>
        <v>0.18550425941192636</v>
      </c>
      <c r="X19" s="9">
        <f t="shared" si="3"/>
        <v>0.14347348172574884</v>
      </c>
      <c r="Y19" s="9">
        <f t="shared" si="4"/>
        <v>0.08257763121736741</v>
      </c>
      <c r="Z19" s="9">
        <f t="shared" si="5"/>
        <v>0.04307502061005771</v>
      </c>
      <c r="AA19" s="9">
        <f t="shared" si="6"/>
        <v>0.005537235504259412</v>
      </c>
      <c r="AB19" s="9"/>
      <c r="AC19" s="196">
        <v>44</v>
      </c>
      <c r="AD19" s="196">
        <v>42</v>
      </c>
      <c r="AE19" s="196">
        <v>128</v>
      </c>
      <c r="AF19" s="196">
        <v>190</v>
      </c>
      <c r="AG19" s="196">
        <v>107</v>
      </c>
      <c r="AH19" s="196">
        <v>23</v>
      </c>
      <c r="AI19" s="196">
        <v>28</v>
      </c>
      <c r="AJ19" s="196">
        <v>4</v>
      </c>
      <c r="AK19" s="196">
        <v>566</v>
      </c>
      <c r="AL19" s="5"/>
      <c r="AM19" s="193">
        <v>-3</v>
      </c>
      <c r="AN19" s="193">
        <v>26</v>
      </c>
      <c r="AO19" s="193">
        <v>15</v>
      </c>
      <c r="AP19" s="193">
        <v>26</v>
      </c>
      <c r="AQ19" s="193">
        <v>18</v>
      </c>
      <c r="AR19" s="193">
        <v>4</v>
      </c>
      <c r="AS19" s="193">
        <v>7</v>
      </c>
      <c r="AT19" s="193">
        <v>-3</v>
      </c>
      <c r="AU19" s="193">
        <v>90</v>
      </c>
      <c r="AV19">
        <f t="shared" si="39"/>
        <v>3</v>
      </c>
      <c r="AW19">
        <f t="shared" si="7"/>
        <v>-26</v>
      </c>
      <c r="AX19">
        <f t="shared" si="8"/>
        <v>-15</v>
      </c>
      <c r="AY19">
        <f t="shared" si="9"/>
        <v>-26</v>
      </c>
      <c r="AZ19">
        <f>AQ19*$AU$3</f>
        <v>-18</v>
      </c>
      <c r="BA19">
        <f t="shared" si="11"/>
        <v>-4</v>
      </c>
      <c r="BB19">
        <f t="shared" si="12"/>
        <v>-7</v>
      </c>
      <c r="BC19">
        <f t="shared" si="17"/>
        <v>3</v>
      </c>
      <c r="BD19">
        <f t="shared" si="18"/>
        <v>-90</v>
      </c>
      <c r="BG19" s="188">
        <v>1324977.9146666669</v>
      </c>
      <c r="BH19" s="107">
        <f t="shared" si="19"/>
        <v>331244.4786666667</v>
      </c>
      <c r="BI19" s="108">
        <f t="shared" si="20"/>
        <v>7949867.488000002</v>
      </c>
      <c r="BJ19" s="27">
        <f t="shared" si="21"/>
        <v>1987466.8720000004</v>
      </c>
      <c r="BK19" s="25">
        <f t="shared" si="22"/>
        <v>0.8</v>
      </c>
      <c r="BL19" s="26">
        <f t="shared" si="13"/>
        <v>0.2</v>
      </c>
      <c r="BM19" s="111">
        <f t="shared" si="23"/>
        <v>1324977.9146666669</v>
      </c>
      <c r="BN19" s="186">
        <v>1270001.568</v>
      </c>
      <c r="BO19" s="135">
        <f t="shared" si="24"/>
        <v>317500.392</v>
      </c>
      <c r="BP19" s="135">
        <f t="shared" si="40"/>
        <v>7620009.408</v>
      </c>
      <c r="BQ19" s="135">
        <f t="shared" si="41"/>
        <v>1905002.352</v>
      </c>
      <c r="BR19" s="141">
        <f t="shared" si="25"/>
        <v>1270001.568</v>
      </c>
      <c r="BS19" s="185">
        <v>943717.0213333336</v>
      </c>
      <c r="BT19" s="135">
        <f t="shared" si="26"/>
        <v>235929.2553333334</v>
      </c>
      <c r="BU19" s="135">
        <f t="shared" si="42"/>
        <v>5662302.128000001</v>
      </c>
      <c r="BV19" s="135">
        <f t="shared" si="27"/>
        <v>1415575.5320000004</v>
      </c>
      <c r="BW19" s="141">
        <f t="shared" si="28"/>
        <v>943717.0213333336</v>
      </c>
      <c r="BX19" s="185">
        <v>530030.4</v>
      </c>
      <c r="BY19" s="135">
        <f t="shared" si="29"/>
        <v>132507.6</v>
      </c>
      <c r="BZ19" s="135">
        <f t="shared" si="43"/>
        <v>3180182.4000000004</v>
      </c>
      <c r="CA19" s="135">
        <f t="shared" si="30"/>
        <v>795045.6000000001</v>
      </c>
      <c r="CB19" s="141">
        <f t="shared" si="31"/>
        <v>530030.4</v>
      </c>
      <c r="CC19" s="230">
        <f t="shared" si="32"/>
        <v>622613.2604444445</v>
      </c>
      <c r="CD19" s="135">
        <f t="shared" si="33"/>
        <v>155653.31511111112</v>
      </c>
      <c r="CE19" s="135">
        <f t="shared" si="44"/>
        <v>3735679.5626666667</v>
      </c>
      <c r="CF19" s="135">
        <f t="shared" si="34"/>
        <v>933919.8906666667</v>
      </c>
      <c r="CG19" s="141">
        <f t="shared" si="35"/>
        <v>622613.2604444445</v>
      </c>
      <c r="CH19" s="185">
        <v>0</v>
      </c>
      <c r="CI19" s="135">
        <f t="shared" si="36"/>
        <v>0</v>
      </c>
      <c r="CJ19" s="135">
        <f t="shared" si="45"/>
        <v>0</v>
      </c>
      <c r="CK19" s="135">
        <f t="shared" si="37"/>
        <v>0</v>
      </c>
      <c r="CL19" s="141">
        <f t="shared" si="38"/>
        <v>0</v>
      </c>
    </row>
    <row r="20" spans="1:90" ht="12.75">
      <c r="A20" s="3" t="s">
        <v>380</v>
      </c>
      <c r="B20" s="3" t="s">
        <v>379</v>
      </c>
      <c r="C20" s="2" t="s">
        <v>25</v>
      </c>
      <c r="D20" s="5">
        <f t="shared" si="14"/>
        <v>50950</v>
      </c>
      <c r="E20" s="190">
        <v>569</v>
      </c>
      <c r="F20" s="18">
        <f t="shared" si="15"/>
        <v>356</v>
      </c>
      <c r="G20" s="214">
        <v>4.923082101861514</v>
      </c>
      <c r="H20" s="202">
        <v>19</v>
      </c>
      <c r="I20"/>
      <c r="J20" s="196">
        <v>26331</v>
      </c>
      <c r="K20" s="196">
        <v>7544</v>
      </c>
      <c r="L20" s="196">
        <v>6087</v>
      </c>
      <c r="M20" s="196">
        <v>5873</v>
      </c>
      <c r="N20" s="196">
        <v>2987</v>
      </c>
      <c r="O20" s="196">
        <v>1404</v>
      </c>
      <c r="P20" s="196">
        <v>669</v>
      </c>
      <c r="Q20" s="196">
        <v>55</v>
      </c>
      <c r="R20" s="196">
        <v>50950</v>
      </c>
      <c r="S20" s="5"/>
      <c r="T20" s="9">
        <f t="shared" si="16"/>
        <v>0.5168007850834151</v>
      </c>
      <c r="U20" s="9">
        <f t="shared" si="0"/>
        <v>0.1480667320902846</v>
      </c>
      <c r="V20" s="9">
        <f t="shared" si="1"/>
        <v>0.11947006869479883</v>
      </c>
      <c r="W20" s="9">
        <f t="shared" si="2"/>
        <v>0.11526987242394504</v>
      </c>
      <c r="X20" s="9">
        <f t="shared" si="3"/>
        <v>0.058626104023552505</v>
      </c>
      <c r="Y20" s="9">
        <f t="shared" si="4"/>
        <v>0.027556427870461236</v>
      </c>
      <c r="Z20" s="9">
        <f t="shared" si="5"/>
        <v>0.013130520117762513</v>
      </c>
      <c r="AA20" s="9">
        <f t="shared" si="6"/>
        <v>0.0010794896957801766</v>
      </c>
      <c r="AB20" s="9"/>
      <c r="AC20" s="196">
        <v>113</v>
      </c>
      <c r="AD20" s="196">
        <v>61</v>
      </c>
      <c r="AE20" s="196">
        <v>24</v>
      </c>
      <c r="AF20" s="196">
        <v>22</v>
      </c>
      <c r="AG20" s="196">
        <v>27</v>
      </c>
      <c r="AH20" s="196">
        <v>31</v>
      </c>
      <c r="AI20" s="196">
        <v>-15</v>
      </c>
      <c r="AJ20" s="196">
        <v>0</v>
      </c>
      <c r="AK20" s="196">
        <v>263</v>
      </c>
      <c r="AL20" s="5"/>
      <c r="AM20" s="193">
        <v>-60</v>
      </c>
      <c r="AN20" s="193">
        <v>-17</v>
      </c>
      <c r="AO20" s="193">
        <v>-14</v>
      </c>
      <c r="AP20" s="193">
        <v>1</v>
      </c>
      <c r="AQ20" s="193">
        <v>-2</v>
      </c>
      <c r="AR20" s="193">
        <v>4</v>
      </c>
      <c r="AS20" s="193">
        <v>-5</v>
      </c>
      <c r="AT20" s="193">
        <v>0</v>
      </c>
      <c r="AU20" s="193">
        <v>-93</v>
      </c>
      <c r="AV20">
        <f t="shared" si="39"/>
        <v>60</v>
      </c>
      <c r="AW20">
        <f t="shared" si="7"/>
        <v>17</v>
      </c>
      <c r="AX20">
        <f t="shared" si="8"/>
        <v>14</v>
      </c>
      <c r="AY20">
        <f t="shared" si="9"/>
        <v>-1</v>
      </c>
      <c r="AZ20">
        <f>AQ20*$AU$3</f>
        <v>2</v>
      </c>
      <c r="BA20">
        <f t="shared" si="11"/>
        <v>-4</v>
      </c>
      <c r="BB20">
        <f t="shared" si="12"/>
        <v>5</v>
      </c>
      <c r="BC20">
        <f t="shared" si="17"/>
        <v>0</v>
      </c>
      <c r="BD20">
        <f t="shared" si="18"/>
        <v>93</v>
      </c>
      <c r="BG20" s="188">
        <v>285669.1786666666</v>
      </c>
      <c r="BH20" s="107">
        <f t="shared" si="19"/>
        <v>71417.29466666665</v>
      </c>
      <c r="BI20" s="108">
        <f t="shared" si="20"/>
        <v>1714015.0719999997</v>
      </c>
      <c r="BJ20" s="27">
        <f t="shared" si="21"/>
        <v>428503.7679999999</v>
      </c>
      <c r="BK20" s="25">
        <f t="shared" si="22"/>
        <v>0.8</v>
      </c>
      <c r="BL20" s="26">
        <f t="shared" si="13"/>
        <v>0.2</v>
      </c>
      <c r="BM20" s="111">
        <f t="shared" si="23"/>
        <v>285669.1786666666</v>
      </c>
      <c r="BN20" s="186">
        <v>261466.19911111114</v>
      </c>
      <c r="BO20" s="135">
        <f t="shared" si="24"/>
        <v>65366.549777777785</v>
      </c>
      <c r="BP20" s="135">
        <f t="shared" si="40"/>
        <v>1568797.194666667</v>
      </c>
      <c r="BQ20" s="135">
        <f t="shared" si="41"/>
        <v>392199.2986666667</v>
      </c>
      <c r="BR20" s="141">
        <f t="shared" si="25"/>
        <v>261466.19911111114</v>
      </c>
      <c r="BS20" s="185">
        <v>343788.76800000004</v>
      </c>
      <c r="BT20" s="135">
        <f t="shared" si="26"/>
        <v>85947.19200000001</v>
      </c>
      <c r="BU20" s="135">
        <f t="shared" si="42"/>
        <v>2062732.6080000002</v>
      </c>
      <c r="BV20" s="135">
        <f t="shared" si="27"/>
        <v>515683.15200000006</v>
      </c>
      <c r="BW20" s="141">
        <f t="shared" si="28"/>
        <v>343788.76800000004</v>
      </c>
      <c r="BX20" s="185">
        <v>355162.3466666667</v>
      </c>
      <c r="BY20" s="135">
        <f t="shared" si="29"/>
        <v>88790.58666666667</v>
      </c>
      <c r="BZ20" s="135">
        <f t="shared" si="43"/>
        <v>2130974.08</v>
      </c>
      <c r="CA20" s="135">
        <f t="shared" si="30"/>
        <v>532743.52</v>
      </c>
      <c r="CB20" s="141">
        <f t="shared" si="31"/>
        <v>355162.3466666667</v>
      </c>
      <c r="CC20" s="230">
        <f t="shared" si="32"/>
        <v>344195.02755555557</v>
      </c>
      <c r="CD20" s="135">
        <f t="shared" si="33"/>
        <v>86048.75688888889</v>
      </c>
      <c r="CE20" s="135">
        <f t="shared" si="44"/>
        <v>2065170.1653333334</v>
      </c>
      <c r="CF20" s="135">
        <f t="shared" si="34"/>
        <v>516292.54133333336</v>
      </c>
      <c r="CG20" s="141">
        <f t="shared" si="35"/>
        <v>344195.02755555557</v>
      </c>
      <c r="CH20" s="185">
        <v>0</v>
      </c>
      <c r="CI20" s="135">
        <f t="shared" si="36"/>
        <v>0</v>
      </c>
      <c r="CJ20" s="135">
        <f t="shared" si="45"/>
        <v>0</v>
      </c>
      <c r="CK20" s="135">
        <f t="shared" si="37"/>
        <v>0</v>
      </c>
      <c r="CL20" s="141">
        <f t="shared" si="38"/>
        <v>0</v>
      </c>
    </row>
    <row r="21" spans="1:90" ht="12.75">
      <c r="A21" s="3"/>
      <c r="B21" s="3" t="s">
        <v>389</v>
      </c>
      <c r="C21" s="2" t="s">
        <v>26</v>
      </c>
      <c r="D21" s="5">
        <f t="shared" si="14"/>
        <v>78066</v>
      </c>
      <c r="E21" s="190">
        <v>423</v>
      </c>
      <c r="F21" s="18">
        <f t="shared" si="15"/>
        <v>700</v>
      </c>
      <c r="G21" s="214">
        <v>9.092284998520388</v>
      </c>
      <c r="H21" s="202">
        <v>115</v>
      </c>
      <c r="I21"/>
      <c r="J21" s="196">
        <v>7702</v>
      </c>
      <c r="K21" s="196">
        <v>18376</v>
      </c>
      <c r="L21" s="196">
        <v>19627</v>
      </c>
      <c r="M21" s="196">
        <v>13239</v>
      </c>
      <c r="N21" s="196">
        <v>9074</v>
      </c>
      <c r="O21" s="196">
        <v>5174</v>
      </c>
      <c r="P21" s="196">
        <v>4476</v>
      </c>
      <c r="Q21" s="196">
        <v>398</v>
      </c>
      <c r="R21" s="196">
        <v>78066</v>
      </c>
      <c r="S21" s="5"/>
      <c r="T21" s="9">
        <f t="shared" si="16"/>
        <v>0.09866010811364742</v>
      </c>
      <c r="U21" s="9">
        <f t="shared" si="0"/>
        <v>0.2353905669561653</v>
      </c>
      <c r="V21" s="9">
        <f t="shared" si="1"/>
        <v>0.2514154689621602</v>
      </c>
      <c r="W21" s="9">
        <f t="shared" si="2"/>
        <v>0.16958727230804704</v>
      </c>
      <c r="X21" s="9">
        <f t="shared" si="3"/>
        <v>0.11623498065739246</v>
      </c>
      <c r="Y21" s="9">
        <f t="shared" si="4"/>
        <v>0.06627725258114929</v>
      </c>
      <c r="Z21" s="9">
        <f t="shared" si="5"/>
        <v>0.05733610022288833</v>
      </c>
      <c r="AA21" s="9">
        <f t="shared" si="6"/>
        <v>0.005098250198549945</v>
      </c>
      <c r="AB21" s="9"/>
      <c r="AC21" s="196">
        <v>90</v>
      </c>
      <c r="AD21" s="196">
        <v>135</v>
      </c>
      <c r="AE21" s="196">
        <v>203</v>
      </c>
      <c r="AF21" s="196">
        <v>58</v>
      </c>
      <c r="AG21" s="196">
        <v>96</v>
      </c>
      <c r="AH21" s="196">
        <v>56</v>
      </c>
      <c r="AI21" s="196">
        <v>11</v>
      </c>
      <c r="AJ21" s="196">
        <v>5</v>
      </c>
      <c r="AK21" s="196">
        <v>654</v>
      </c>
      <c r="AL21" s="5"/>
      <c r="AM21" s="193">
        <v>10</v>
      </c>
      <c r="AN21" s="193">
        <v>-20</v>
      </c>
      <c r="AO21" s="193">
        <v>-9</v>
      </c>
      <c r="AP21" s="193">
        <v>-11</v>
      </c>
      <c r="AQ21" s="193">
        <v>-6</v>
      </c>
      <c r="AR21" s="193">
        <v>5</v>
      </c>
      <c r="AS21" s="193">
        <v>-13</v>
      </c>
      <c r="AT21" s="193">
        <v>-2</v>
      </c>
      <c r="AU21" s="193">
        <v>-46</v>
      </c>
      <c r="AV21">
        <f t="shared" si="39"/>
        <v>-10</v>
      </c>
      <c r="AW21">
        <f t="shared" si="7"/>
        <v>20</v>
      </c>
      <c r="AX21">
        <f t="shared" si="8"/>
        <v>9</v>
      </c>
      <c r="AY21">
        <f t="shared" si="9"/>
        <v>11</v>
      </c>
      <c r="AZ21">
        <f t="shared" si="10"/>
        <v>6</v>
      </c>
      <c r="BA21">
        <f t="shared" si="11"/>
        <v>-5</v>
      </c>
      <c r="BB21">
        <f t="shared" si="12"/>
        <v>13</v>
      </c>
      <c r="BC21">
        <f t="shared" si="17"/>
        <v>2</v>
      </c>
      <c r="BD21">
        <f t="shared" si="18"/>
        <v>46</v>
      </c>
      <c r="BG21" s="188">
        <v>611348.6733333333</v>
      </c>
      <c r="BH21" s="107" t="str">
        <f t="shared" si="19"/>
        <v>0</v>
      </c>
      <c r="BI21" s="108">
        <f t="shared" si="20"/>
        <v>3668092.04</v>
      </c>
      <c r="BJ21" s="27">
        <f t="shared" si="21"/>
        <v>0</v>
      </c>
      <c r="BK21" s="25" t="str">
        <f t="shared" si="22"/>
        <v>100%</v>
      </c>
      <c r="BL21" s="26" t="str">
        <f t="shared" si="13"/>
        <v>0%</v>
      </c>
      <c r="BM21" s="111">
        <f t="shared" si="23"/>
        <v>611348.6733333333</v>
      </c>
      <c r="BN21" s="186">
        <v>606838.7</v>
      </c>
      <c r="BO21" s="135" t="str">
        <f t="shared" si="24"/>
        <v>0</v>
      </c>
      <c r="BP21" s="135">
        <f t="shared" si="40"/>
        <v>3641032.1999999997</v>
      </c>
      <c r="BQ21" s="135">
        <f t="shared" si="41"/>
        <v>0</v>
      </c>
      <c r="BR21" s="141">
        <f t="shared" si="25"/>
        <v>606838.7</v>
      </c>
      <c r="BS21" s="185">
        <v>759047.5055555555</v>
      </c>
      <c r="BT21" s="135" t="str">
        <f t="shared" si="26"/>
        <v>0</v>
      </c>
      <c r="BU21" s="135">
        <f t="shared" si="42"/>
        <v>4554285.033333333</v>
      </c>
      <c r="BV21" s="135">
        <f t="shared" si="27"/>
        <v>0</v>
      </c>
      <c r="BW21" s="141">
        <f t="shared" si="28"/>
        <v>759047.5055555555</v>
      </c>
      <c r="BX21" s="185">
        <v>688144.7999999998</v>
      </c>
      <c r="BY21" s="135" t="str">
        <f t="shared" si="29"/>
        <v>0</v>
      </c>
      <c r="BZ21" s="135">
        <f t="shared" si="43"/>
        <v>4128868.799999999</v>
      </c>
      <c r="CA21" s="135">
        <f t="shared" si="30"/>
        <v>0</v>
      </c>
      <c r="CB21" s="141">
        <f t="shared" si="31"/>
        <v>688144.7999999998</v>
      </c>
      <c r="CC21" s="230">
        <f t="shared" si="32"/>
        <v>1043858.9933333334</v>
      </c>
      <c r="CD21" s="135" t="str">
        <f t="shared" si="33"/>
        <v>0</v>
      </c>
      <c r="CE21" s="135">
        <f t="shared" si="44"/>
        <v>6263153.960000001</v>
      </c>
      <c r="CF21" s="135">
        <f t="shared" si="34"/>
        <v>0</v>
      </c>
      <c r="CG21" s="141">
        <f t="shared" si="35"/>
        <v>1043858.9933333334</v>
      </c>
      <c r="CH21" s="185">
        <v>0</v>
      </c>
      <c r="CI21" s="135" t="str">
        <f t="shared" si="36"/>
        <v>0</v>
      </c>
      <c r="CJ21" s="135">
        <f t="shared" si="45"/>
        <v>0</v>
      </c>
      <c r="CK21" s="135">
        <f t="shared" si="37"/>
        <v>0</v>
      </c>
      <c r="CL21" s="141">
        <f t="shared" si="38"/>
        <v>0</v>
      </c>
    </row>
    <row r="22" spans="1:90" ht="12.75">
      <c r="A22" s="3"/>
      <c r="B22" s="3" t="s">
        <v>384</v>
      </c>
      <c r="C22" s="2" t="s">
        <v>27</v>
      </c>
      <c r="D22" s="5">
        <f t="shared" si="14"/>
        <v>69924</v>
      </c>
      <c r="E22" s="190">
        <v>480</v>
      </c>
      <c r="F22" s="18">
        <f t="shared" si="15"/>
        <v>973</v>
      </c>
      <c r="G22" s="214">
        <v>7.2340085505242895</v>
      </c>
      <c r="H22" s="202">
        <v>247</v>
      </c>
      <c r="I22"/>
      <c r="J22" s="196">
        <v>9422</v>
      </c>
      <c r="K22" s="196">
        <v>17266</v>
      </c>
      <c r="L22" s="196">
        <v>17351</v>
      </c>
      <c r="M22" s="196">
        <v>10403</v>
      </c>
      <c r="N22" s="196">
        <v>7586</v>
      </c>
      <c r="O22" s="196">
        <v>4831</v>
      </c>
      <c r="P22" s="196">
        <v>2839</v>
      </c>
      <c r="Q22" s="196">
        <v>226</v>
      </c>
      <c r="R22" s="196">
        <v>69924</v>
      </c>
      <c r="S22" s="5"/>
      <c r="T22" s="9">
        <f t="shared" si="16"/>
        <v>0.13474629597849094</v>
      </c>
      <c r="U22" s="9">
        <f t="shared" si="0"/>
        <v>0.24692523311023395</v>
      </c>
      <c r="V22" s="9">
        <f t="shared" si="1"/>
        <v>0.24814083862479264</v>
      </c>
      <c r="W22" s="9">
        <f t="shared" si="2"/>
        <v>0.14877581374063267</v>
      </c>
      <c r="X22" s="9">
        <f t="shared" si="3"/>
        <v>0.1084892168640238</v>
      </c>
      <c r="Y22" s="9">
        <f t="shared" si="4"/>
        <v>0.06908929695097535</v>
      </c>
      <c r="Z22" s="9">
        <f t="shared" si="5"/>
        <v>0.04060122418625937</v>
      </c>
      <c r="AA22" s="9">
        <f t="shared" si="6"/>
        <v>0.0032320805445912705</v>
      </c>
      <c r="AB22" s="9"/>
      <c r="AC22" s="196">
        <v>83</v>
      </c>
      <c r="AD22" s="196">
        <v>160</v>
      </c>
      <c r="AE22" s="196">
        <v>230</v>
      </c>
      <c r="AF22" s="196">
        <v>253</v>
      </c>
      <c r="AG22" s="196">
        <v>131</v>
      </c>
      <c r="AH22" s="196">
        <v>76</v>
      </c>
      <c r="AI22" s="196">
        <v>42</v>
      </c>
      <c r="AJ22" s="196">
        <v>2</v>
      </c>
      <c r="AK22" s="196">
        <v>977</v>
      </c>
      <c r="AL22" s="5"/>
      <c r="AM22" s="193">
        <v>15</v>
      </c>
      <c r="AN22" s="193">
        <v>-12</v>
      </c>
      <c r="AO22" s="193">
        <v>-6</v>
      </c>
      <c r="AP22" s="193">
        <v>-6</v>
      </c>
      <c r="AQ22" s="193">
        <v>7</v>
      </c>
      <c r="AR22" s="193">
        <v>0</v>
      </c>
      <c r="AS22" s="193">
        <v>3</v>
      </c>
      <c r="AT22" s="193">
        <v>3</v>
      </c>
      <c r="AU22" s="193">
        <v>4</v>
      </c>
      <c r="AV22">
        <f t="shared" si="39"/>
        <v>-15</v>
      </c>
      <c r="AW22">
        <f t="shared" si="7"/>
        <v>12</v>
      </c>
      <c r="AX22">
        <f t="shared" si="8"/>
        <v>6</v>
      </c>
      <c r="AY22">
        <f t="shared" si="9"/>
        <v>6</v>
      </c>
      <c r="AZ22">
        <f t="shared" si="10"/>
        <v>-7</v>
      </c>
      <c r="BA22">
        <f t="shared" si="11"/>
        <v>0</v>
      </c>
      <c r="BB22">
        <f t="shared" si="12"/>
        <v>-3</v>
      </c>
      <c r="BC22">
        <f t="shared" si="17"/>
        <v>-3</v>
      </c>
      <c r="BD22">
        <f t="shared" si="18"/>
        <v>-4</v>
      </c>
      <c r="BG22" s="188">
        <v>1087250.7533333332</v>
      </c>
      <c r="BH22" s="107" t="str">
        <f t="shared" si="19"/>
        <v>0</v>
      </c>
      <c r="BI22" s="108">
        <f t="shared" si="20"/>
        <v>6523504.52</v>
      </c>
      <c r="BJ22" s="27">
        <f t="shared" si="21"/>
        <v>0</v>
      </c>
      <c r="BK22" s="25" t="str">
        <f t="shared" si="22"/>
        <v>100%</v>
      </c>
      <c r="BL22" s="26" t="str">
        <f t="shared" si="13"/>
        <v>0%</v>
      </c>
      <c r="BM22" s="111">
        <f t="shared" si="23"/>
        <v>1087250.7533333332</v>
      </c>
      <c r="BN22" s="186">
        <v>1552893.772222222</v>
      </c>
      <c r="BO22" s="135" t="str">
        <f t="shared" si="24"/>
        <v>0</v>
      </c>
      <c r="BP22" s="135">
        <f t="shared" si="40"/>
        <v>9317362.633333333</v>
      </c>
      <c r="BQ22" s="135">
        <f t="shared" si="41"/>
        <v>0</v>
      </c>
      <c r="BR22" s="141">
        <f t="shared" si="25"/>
        <v>1552893.772222222</v>
      </c>
      <c r="BS22" s="185">
        <v>1086907.118888889</v>
      </c>
      <c r="BT22" s="135" t="str">
        <f t="shared" si="26"/>
        <v>0</v>
      </c>
      <c r="BU22" s="135">
        <f t="shared" si="42"/>
        <v>6521442.713333334</v>
      </c>
      <c r="BV22" s="135">
        <f t="shared" si="27"/>
        <v>0</v>
      </c>
      <c r="BW22" s="141">
        <f t="shared" si="28"/>
        <v>1086907.118888889</v>
      </c>
      <c r="BX22" s="185">
        <v>1524539.8666666662</v>
      </c>
      <c r="BY22" s="135" t="str">
        <f t="shared" si="29"/>
        <v>0</v>
      </c>
      <c r="BZ22" s="135">
        <f t="shared" si="43"/>
        <v>9147239.199999997</v>
      </c>
      <c r="CA22" s="135">
        <f t="shared" si="30"/>
        <v>0</v>
      </c>
      <c r="CB22" s="141">
        <f t="shared" si="31"/>
        <v>1524539.8666666662</v>
      </c>
      <c r="CC22" s="230">
        <f t="shared" si="32"/>
        <v>1513652.7777777778</v>
      </c>
      <c r="CD22" s="135" t="str">
        <f t="shared" si="33"/>
        <v>0</v>
      </c>
      <c r="CE22" s="135">
        <f t="shared" si="44"/>
        <v>9081916.666666666</v>
      </c>
      <c r="CF22" s="135">
        <f t="shared" si="34"/>
        <v>0</v>
      </c>
      <c r="CG22" s="141">
        <f t="shared" si="35"/>
        <v>1513652.7777777778</v>
      </c>
      <c r="CH22" s="185">
        <v>0</v>
      </c>
      <c r="CI22" s="135" t="str">
        <f t="shared" si="36"/>
        <v>0</v>
      </c>
      <c r="CJ22" s="135">
        <f t="shared" si="45"/>
        <v>0</v>
      </c>
      <c r="CK22" s="135">
        <f t="shared" si="37"/>
        <v>0</v>
      </c>
      <c r="CL22" s="141">
        <f t="shared" si="38"/>
        <v>0</v>
      </c>
    </row>
    <row r="23" spans="1:90" ht="12.75">
      <c r="A23" s="3"/>
      <c r="B23" s="3" t="s">
        <v>385</v>
      </c>
      <c r="C23" s="2" t="s">
        <v>28</v>
      </c>
      <c r="D23" s="5">
        <f t="shared" si="14"/>
        <v>96169</v>
      </c>
      <c r="E23" s="190">
        <v>334</v>
      </c>
      <c r="F23" s="18">
        <f t="shared" si="15"/>
        <v>626</v>
      </c>
      <c r="G23" s="214">
        <v>9.074316055835563</v>
      </c>
      <c r="H23" s="202">
        <v>94</v>
      </c>
      <c r="I23"/>
      <c r="J23" s="196">
        <v>4356</v>
      </c>
      <c r="K23" s="196">
        <v>10381</v>
      </c>
      <c r="L23" s="196">
        <v>28750</v>
      </c>
      <c r="M23" s="196">
        <v>26948</v>
      </c>
      <c r="N23" s="196">
        <v>19260</v>
      </c>
      <c r="O23" s="196">
        <v>4739</v>
      </c>
      <c r="P23" s="196">
        <v>1687</v>
      </c>
      <c r="Q23" s="196">
        <v>48</v>
      </c>
      <c r="R23" s="196">
        <v>96169</v>
      </c>
      <c r="S23" s="5"/>
      <c r="T23" s="9">
        <f t="shared" si="16"/>
        <v>0.04529526146679284</v>
      </c>
      <c r="U23" s="9">
        <f t="shared" si="0"/>
        <v>0.10794538780688163</v>
      </c>
      <c r="V23" s="9">
        <f t="shared" si="1"/>
        <v>0.29895288502532</v>
      </c>
      <c r="W23" s="9">
        <f t="shared" si="2"/>
        <v>0.2802150381099939</v>
      </c>
      <c r="X23" s="9">
        <f t="shared" si="3"/>
        <v>0.20027243706391873</v>
      </c>
      <c r="Y23" s="9">
        <f t="shared" si="4"/>
        <v>0.04927783381339101</v>
      </c>
      <c r="Z23" s="9">
        <f t="shared" si="5"/>
        <v>0.017542035375224866</v>
      </c>
      <c r="AA23" s="9">
        <f t="shared" si="6"/>
        <v>0.000499121338477056</v>
      </c>
      <c r="AB23" s="9"/>
      <c r="AC23" s="196">
        <v>7</v>
      </c>
      <c r="AD23" s="196">
        <v>10</v>
      </c>
      <c r="AE23" s="196">
        <v>182</v>
      </c>
      <c r="AF23" s="196">
        <v>0</v>
      </c>
      <c r="AG23" s="196">
        <v>123</v>
      </c>
      <c r="AH23" s="196">
        <v>97</v>
      </c>
      <c r="AI23" s="196">
        <v>14</v>
      </c>
      <c r="AJ23" s="196">
        <v>0</v>
      </c>
      <c r="AK23" s="196">
        <v>433</v>
      </c>
      <c r="AL23" s="5"/>
      <c r="AM23" s="193">
        <v>4</v>
      </c>
      <c r="AN23" s="193">
        <v>-9</v>
      </c>
      <c r="AO23" s="193">
        <v>-86</v>
      </c>
      <c r="AP23" s="193">
        <v>-58</v>
      </c>
      <c r="AQ23" s="193">
        <v>-34</v>
      </c>
      <c r="AR23" s="193">
        <v>-7</v>
      </c>
      <c r="AS23" s="193">
        <v>-3</v>
      </c>
      <c r="AT23" s="193">
        <v>0</v>
      </c>
      <c r="AU23" s="193">
        <v>-193</v>
      </c>
      <c r="AV23">
        <f t="shared" si="39"/>
        <v>-4</v>
      </c>
      <c r="AW23">
        <f t="shared" si="7"/>
        <v>9</v>
      </c>
      <c r="AX23">
        <f t="shared" si="8"/>
        <v>86</v>
      </c>
      <c r="AY23">
        <f t="shared" si="9"/>
        <v>58</v>
      </c>
      <c r="AZ23">
        <f t="shared" si="10"/>
        <v>34</v>
      </c>
      <c r="BA23">
        <f t="shared" si="11"/>
        <v>7</v>
      </c>
      <c r="BB23">
        <f t="shared" si="12"/>
        <v>3</v>
      </c>
      <c r="BC23">
        <f t="shared" si="17"/>
        <v>0</v>
      </c>
      <c r="BD23">
        <f t="shared" si="18"/>
        <v>193</v>
      </c>
      <c r="BG23" s="188">
        <v>359005.43333333335</v>
      </c>
      <c r="BH23" s="107" t="str">
        <f t="shared" si="19"/>
        <v>0</v>
      </c>
      <c r="BI23" s="108">
        <f t="shared" si="20"/>
        <v>2154032.6</v>
      </c>
      <c r="BJ23" s="27">
        <f t="shared" si="21"/>
        <v>0</v>
      </c>
      <c r="BK23" s="25" t="str">
        <f t="shared" si="22"/>
        <v>100%</v>
      </c>
      <c r="BL23" s="26" t="str">
        <f t="shared" si="13"/>
        <v>0%</v>
      </c>
      <c r="BM23" s="111">
        <f t="shared" si="23"/>
        <v>359005.43333333335</v>
      </c>
      <c r="BN23" s="186">
        <v>338373.3211111111</v>
      </c>
      <c r="BO23" s="135" t="str">
        <f t="shared" si="24"/>
        <v>0</v>
      </c>
      <c r="BP23" s="135">
        <f t="shared" si="40"/>
        <v>2030239.9266666665</v>
      </c>
      <c r="BQ23" s="135">
        <f t="shared" si="41"/>
        <v>0</v>
      </c>
      <c r="BR23" s="141">
        <f t="shared" si="25"/>
        <v>338373.3211111111</v>
      </c>
      <c r="BS23" s="185">
        <v>1289094.2866666669</v>
      </c>
      <c r="BT23" s="135" t="str">
        <f t="shared" si="26"/>
        <v>0</v>
      </c>
      <c r="BU23" s="135">
        <f t="shared" si="42"/>
        <v>7734565.720000001</v>
      </c>
      <c r="BV23" s="135">
        <f t="shared" si="27"/>
        <v>0</v>
      </c>
      <c r="BW23" s="141">
        <f t="shared" si="28"/>
        <v>1289094.2866666669</v>
      </c>
      <c r="BX23" s="185">
        <v>83895.19999999997</v>
      </c>
      <c r="BY23" s="135" t="str">
        <f t="shared" si="29"/>
        <v>0</v>
      </c>
      <c r="BZ23" s="135">
        <f t="shared" si="43"/>
        <v>503371.19999999984</v>
      </c>
      <c r="CA23" s="135">
        <f t="shared" si="30"/>
        <v>0</v>
      </c>
      <c r="CB23" s="141">
        <f t="shared" si="31"/>
        <v>83895.19999999997</v>
      </c>
      <c r="CC23" s="230">
        <f t="shared" si="32"/>
        <v>1036182.7755555556</v>
      </c>
      <c r="CD23" s="135" t="str">
        <f t="shared" si="33"/>
        <v>0</v>
      </c>
      <c r="CE23" s="135">
        <f t="shared" si="44"/>
        <v>6217096.653333333</v>
      </c>
      <c r="CF23" s="135">
        <f t="shared" si="34"/>
        <v>0</v>
      </c>
      <c r="CG23" s="141">
        <f t="shared" si="35"/>
        <v>1036182.7755555556</v>
      </c>
      <c r="CH23" s="185">
        <v>0</v>
      </c>
      <c r="CI23" s="135" t="str">
        <f t="shared" si="36"/>
        <v>0</v>
      </c>
      <c r="CJ23" s="135">
        <f t="shared" si="45"/>
        <v>0</v>
      </c>
      <c r="CK23" s="135">
        <f t="shared" si="37"/>
        <v>0</v>
      </c>
      <c r="CL23" s="141">
        <f t="shared" si="38"/>
        <v>0</v>
      </c>
    </row>
    <row r="24" spans="1:90" ht="12.75">
      <c r="A24" s="3"/>
      <c r="B24" s="3" t="s">
        <v>390</v>
      </c>
      <c r="C24" s="2" t="s">
        <v>29</v>
      </c>
      <c r="D24" s="5">
        <f t="shared" si="14"/>
        <v>431588</v>
      </c>
      <c r="E24" s="190">
        <v>3830</v>
      </c>
      <c r="F24" s="18">
        <f t="shared" si="15"/>
        <v>1866</v>
      </c>
      <c r="G24" s="214">
        <v>5.265097667561733</v>
      </c>
      <c r="H24" s="202">
        <v>562</v>
      </c>
      <c r="I24"/>
      <c r="J24" s="196">
        <v>155672</v>
      </c>
      <c r="K24" s="196">
        <v>126981</v>
      </c>
      <c r="L24" s="196">
        <v>75573</v>
      </c>
      <c r="M24" s="196">
        <v>37783</v>
      </c>
      <c r="N24" s="196">
        <v>20456</v>
      </c>
      <c r="O24" s="196">
        <v>8535</v>
      </c>
      <c r="P24" s="196">
        <v>5726</v>
      </c>
      <c r="Q24" s="196">
        <v>862</v>
      </c>
      <c r="R24" s="196">
        <v>431588</v>
      </c>
      <c r="S24" s="5"/>
      <c r="T24" s="9">
        <f t="shared" si="16"/>
        <v>0.36069584881878086</v>
      </c>
      <c r="U24" s="9">
        <f t="shared" si="0"/>
        <v>0.29421809688869943</v>
      </c>
      <c r="V24" s="9">
        <f t="shared" si="1"/>
        <v>0.17510449780809476</v>
      </c>
      <c r="W24" s="9">
        <f t="shared" si="2"/>
        <v>0.08754413931805333</v>
      </c>
      <c r="X24" s="9">
        <f t="shared" si="3"/>
        <v>0.04739705459836696</v>
      </c>
      <c r="Y24" s="9">
        <f t="shared" si="4"/>
        <v>0.019775804702633067</v>
      </c>
      <c r="Z24" s="9">
        <f t="shared" si="5"/>
        <v>0.013267282686265605</v>
      </c>
      <c r="AA24" s="9">
        <f t="shared" si="6"/>
        <v>0.0019972751791059993</v>
      </c>
      <c r="AB24" s="9"/>
      <c r="AC24" s="196">
        <v>321</v>
      </c>
      <c r="AD24" s="196">
        <v>608</v>
      </c>
      <c r="AE24" s="196">
        <v>425</v>
      </c>
      <c r="AF24" s="196">
        <v>556</v>
      </c>
      <c r="AG24" s="196">
        <v>68</v>
      </c>
      <c r="AH24" s="196">
        <v>25</v>
      </c>
      <c r="AI24" s="196">
        <v>19</v>
      </c>
      <c r="AJ24" s="196">
        <v>9</v>
      </c>
      <c r="AK24" s="196">
        <v>2031</v>
      </c>
      <c r="AL24" s="5"/>
      <c r="AM24" s="193">
        <v>208</v>
      </c>
      <c r="AN24" s="193">
        <v>-24</v>
      </c>
      <c r="AO24" s="193">
        <v>8</v>
      </c>
      <c r="AP24" s="193">
        <v>-2</v>
      </c>
      <c r="AQ24" s="193">
        <v>-11</v>
      </c>
      <c r="AR24" s="193">
        <v>-4</v>
      </c>
      <c r="AS24" s="193">
        <v>-9</v>
      </c>
      <c r="AT24" s="193">
        <v>-1</v>
      </c>
      <c r="AU24" s="193">
        <v>165</v>
      </c>
      <c r="AV24">
        <f t="shared" si="39"/>
        <v>-208</v>
      </c>
      <c r="AW24">
        <f t="shared" si="7"/>
        <v>24</v>
      </c>
      <c r="AX24">
        <f t="shared" si="8"/>
        <v>-8</v>
      </c>
      <c r="AY24">
        <f t="shared" si="9"/>
        <v>2</v>
      </c>
      <c r="AZ24">
        <f t="shared" si="10"/>
        <v>11</v>
      </c>
      <c r="BA24">
        <f t="shared" si="11"/>
        <v>4</v>
      </c>
      <c r="BB24">
        <f t="shared" si="12"/>
        <v>9</v>
      </c>
      <c r="BC24">
        <f t="shared" si="17"/>
        <v>1</v>
      </c>
      <c r="BD24">
        <f t="shared" si="18"/>
        <v>-165</v>
      </c>
      <c r="BG24" s="188">
        <v>3202264.5</v>
      </c>
      <c r="BH24" s="110" t="str">
        <f t="shared" si="19"/>
        <v>0</v>
      </c>
      <c r="BI24" s="108">
        <f t="shared" si="20"/>
        <v>19213587</v>
      </c>
      <c r="BJ24" s="27">
        <f t="shared" si="21"/>
        <v>0</v>
      </c>
      <c r="BK24" s="25" t="str">
        <f t="shared" si="22"/>
        <v>100%</v>
      </c>
      <c r="BL24" s="26" t="str">
        <f t="shared" si="13"/>
        <v>0%</v>
      </c>
      <c r="BM24" s="111">
        <f t="shared" si="23"/>
        <v>3202264.5</v>
      </c>
      <c r="BN24" s="186">
        <v>4213838.023333333</v>
      </c>
      <c r="BO24" s="135" t="str">
        <f t="shared" si="24"/>
        <v>0</v>
      </c>
      <c r="BP24" s="135">
        <f t="shared" si="40"/>
        <v>25283028.14</v>
      </c>
      <c r="BQ24" s="135">
        <f t="shared" si="41"/>
        <v>0</v>
      </c>
      <c r="BR24" s="141">
        <f t="shared" si="25"/>
        <v>4213838.023333333</v>
      </c>
      <c r="BS24" s="185">
        <v>2853796.905555556</v>
      </c>
      <c r="BT24" s="135" t="str">
        <f t="shared" si="26"/>
        <v>0</v>
      </c>
      <c r="BU24" s="135">
        <f t="shared" si="42"/>
        <v>17122781.433333337</v>
      </c>
      <c r="BV24" s="135">
        <f t="shared" si="27"/>
        <v>0</v>
      </c>
      <c r="BW24" s="141">
        <f t="shared" si="28"/>
        <v>2853796.905555556</v>
      </c>
      <c r="BX24" s="185">
        <v>4812598.399999999</v>
      </c>
      <c r="BY24" s="135" t="str">
        <f t="shared" si="29"/>
        <v>0</v>
      </c>
      <c r="BZ24" s="135">
        <f t="shared" si="43"/>
        <v>28875590.4</v>
      </c>
      <c r="CA24" s="135">
        <f t="shared" si="30"/>
        <v>0</v>
      </c>
      <c r="CB24" s="141">
        <f t="shared" si="31"/>
        <v>4812598.399999999</v>
      </c>
      <c r="CC24" s="230">
        <f t="shared" si="32"/>
        <v>2693244.653333334</v>
      </c>
      <c r="CD24" s="135" t="str">
        <f t="shared" si="33"/>
        <v>0</v>
      </c>
      <c r="CE24" s="135">
        <f t="shared" si="44"/>
        <v>16159467.920000002</v>
      </c>
      <c r="CF24" s="135">
        <f t="shared" si="34"/>
        <v>0</v>
      </c>
      <c r="CG24" s="141">
        <f t="shared" si="35"/>
        <v>2693244.653333334</v>
      </c>
      <c r="CH24" s="185">
        <v>0</v>
      </c>
      <c r="CI24" s="135" t="str">
        <f t="shared" si="36"/>
        <v>0</v>
      </c>
      <c r="CJ24" s="135">
        <f t="shared" si="45"/>
        <v>0</v>
      </c>
      <c r="CK24" s="135">
        <f t="shared" si="37"/>
        <v>0</v>
      </c>
      <c r="CL24" s="141">
        <f t="shared" si="38"/>
        <v>0</v>
      </c>
    </row>
    <row r="25" spans="1:90" ht="12.75">
      <c r="A25" s="3" t="s">
        <v>391</v>
      </c>
      <c r="B25" s="3" t="s">
        <v>379</v>
      </c>
      <c r="C25" s="2" t="s">
        <v>30</v>
      </c>
      <c r="D25" s="5">
        <f t="shared" si="14"/>
        <v>40167</v>
      </c>
      <c r="E25" s="190">
        <v>379</v>
      </c>
      <c r="F25" s="18">
        <f t="shared" si="15"/>
        <v>269</v>
      </c>
      <c r="G25" s="214">
        <v>7.03551297888528</v>
      </c>
      <c r="H25" s="202">
        <v>42</v>
      </c>
      <c r="I25"/>
      <c r="J25" s="196">
        <v>4624</v>
      </c>
      <c r="K25" s="196">
        <v>14362</v>
      </c>
      <c r="L25" s="196">
        <v>9321</v>
      </c>
      <c r="M25" s="196">
        <v>6264</v>
      </c>
      <c r="N25" s="196">
        <v>3799</v>
      </c>
      <c r="O25" s="196">
        <v>1259</v>
      </c>
      <c r="P25" s="196">
        <v>503</v>
      </c>
      <c r="Q25" s="196">
        <v>35</v>
      </c>
      <c r="R25" s="196">
        <v>40167</v>
      </c>
      <c r="S25" s="5"/>
      <c r="T25" s="9">
        <f t="shared" si="16"/>
        <v>0.1151193766026838</v>
      </c>
      <c r="U25" s="9">
        <f t="shared" si="0"/>
        <v>0.3575571986954465</v>
      </c>
      <c r="V25" s="9">
        <f t="shared" si="1"/>
        <v>0.23205616550899993</v>
      </c>
      <c r="W25" s="9">
        <f t="shared" si="2"/>
        <v>0.15594891328702667</v>
      </c>
      <c r="X25" s="9">
        <f t="shared" si="3"/>
        <v>0.09458012796574303</v>
      </c>
      <c r="Y25" s="9">
        <f t="shared" si="4"/>
        <v>0.03134413822291931</v>
      </c>
      <c r="Z25" s="9">
        <f t="shared" si="5"/>
        <v>0.012522717653795404</v>
      </c>
      <c r="AA25" s="9">
        <f t="shared" si="6"/>
        <v>0.0008713620633853661</v>
      </c>
      <c r="AB25" s="9"/>
      <c r="AC25" s="196">
        <v>13</v>
      </c>
      <c r="AD25" s="196">
        <v>109</v>
      </c>
      <c r="AE25" s="196">
        <v>50</v>
      </c>
      <c r="AF25" s="196">
        <v>85</v>
      </c>
      <c r="AG25" s="196">
        <v>63</v>
      </c>
      <c r="AH25" s="196">
        <v>38</v>
      </c>
      <c r="AI25" s="196">
        <v>6</v>
      </c>
      <c r="AJ25" s="196">
        <v>0</v>
      </c>
      <c r="AK25" s="196">
        <v>364</v>
      </c>
      <c r="AL25" s="5"/>
      <c r="AM25" s="193">
        <v>28</v>
      </c>
      <c r="AN25" s="193">
        <v>31</v>
      </c>
      <c r="AO25" s="193">
        <v>-8</v>
      </c>
      <c r="AP25" s="193">
        <v>20</v>
      </c>
      <c r="AQ25" s="193">
        <v>16</v>
      </c>
      <c r="AR25" s="193">
        <v>12</v>
      </c>
      <c r="AS25" s="193">
        <v>-4</v>
      </c>
      <c r="AT25" s="193">
        <v>0</v>
      </c>
      <c r="AU25" s="193">
        <v>95</v>
      </c>
      <c r="AV25">
        <f t="shared" si="39"/>
        <v>-28</v>
      </c>
      <c r="AW25">
        <f t="shared" si="7"/>
        <v>-31</v>
      </c>
      <c r="AX25">
        <f t="shared" si="8"/>
        <v>8</v>
      </c>
      <c r="AY25">
        <f t="shared" si="9"/>
        <v>-20</v>
      </c>
      <c r="AZ25">
        <f t="shared" si="10"/>
        <v>-16</v>
      </c>
      <c r="BA25">
        <f t="shared" si="11"/>
        <v>-12</v>
      </c>
      <c r="BB25">
        <f t="shared" si="12"/>
        <v>4</v>
      </c>
      <c r="BC25">
        <f t="shared" si="17"/>
        <v>0</v>
      </c>
      <c r="BD25">
        <f t="shared" si="18"/>
        <v>-95</v>
      </c>
      <c r="BG25" s="188">
        <v>154412.31466666667</v>
      </c>
      <c r="BH25" s="107">
        <f t="shared" si="19"/>
        <v>38603.07866666667</v>
      </c>
      <c r="BI25" s="108">
        <f t="shared" si="20"/>
        <v>926473.888</v>
      </c>
      <c r="BJ25" s="27">
        <f t="shared" si="21"/>
        <v>231618.472</v>
      </c>
      <c r="BK25" s="25">
        <f t="shared" si="22"/>
        <v>0.8</v>
      </c>
      <c r="BL25" s="26">
        <f t="shared" si="13"/>
        <v>0.2</v>
      </c>
      <c r="BM25" s="111">
        <f t="shared" si="23"/>
        <v>154412.31466666667</v>
      </c>
      <c r="BN25" s="186">
        <v>252429.57422222226</v>
      </c>
      <c r="BO25" s="135">
        <f t="shared" si="24"/>
        <v>63107.393555555565</v>
      </c>
      <c r="BP25" s="135">
        <f t="shared" si="40"/>
        <v>1514577.4453333337</v>
      </c>
      <c r="BQ25" s="135">
        <f t="shared" si="41"/>
        <v>378644.3613333334</v>
      </c>
      <c r="BR25" s="141">
        <f t="shared" si="25"/>
        <v>252429.57422222226</v>
      </c>
      <c r="BS25" s="185">
        <v>373681.4026666667</v>
      </c>
      <c r="BT25" s="135">
        <f t="shared" si="26"/>
        <v>93420.35066666668</v>
      </c>
      <c r="BU25" s="135">
        <f t="shared" si="42"/>
        <v>2242088.416</v>
      </c>
      <c r="BV25" s="135">
        <f t="shared" si="27"/>
        <v>560522.104</v>
      </c>
      <c r="BW25" s="141">
        <f t="shared" si="28"/>
        <v>373681.4026666667</v>
      </c>
      <c r="BX25" s="185">
        <v>313133.86666666664</v>
      </c>
      <c r="BY25" s="135">
        <f t="shared" si="29"/>
        <v>78283.46666666666</v>
      </c>
      <c r="BZ25" s="135">
        <f t="shared" si="43"/>
        <v>1878803.1999999997</v>
      </c>
      <c r="CA25" s="135">
        <f t="shared" si="30"/>
        <v>469700.79999999993</v>
      </c>
      <c r="CB25" s="141">
        <f t="shared" si="31"/>
        <v>313133.86666666664</v>
      </c>
      <c r="CC25" s="230">
        <f t="shared" si="32"/>
        <v>339282.64888888894</v>
      </c>
      <c r="CD25" s="135">
        <f t="shared" si="33"/>
        <v>84820.66222222224</v>
      </c>
      <c r="CE25" s="135">
        <f t="shared" si="44"/>
        <v>2035695.8933333335</v>
      </c>
      <c r="CF25" s="135">
        <f t="shared" si="34"/>
        <v>508923.9733333334</v>
      </c>
      <c r="CG25" s="141">
        <f t="shared" si="35"/>
        <v>339282.64888888894</v>
      </c>
      <c r="CH25" s="185">
        <v>0</v>
      </c>
      <c r="CI25" s="135">
        <f t="shared" si="36"/>
        <v>0</v>
      </c>
      <c r="CJ25" s="135">
        <f t="shared" si="45"/>
        <v>0</v>
      </c>
      <c r="CK25" s="135">
        <f t="shared" si="37"/>
        <v>0</v>
      </c>
      <c r="CL25" s="141">
        <f t="shared" si="38"/>
        <v>0</v>
      </c>
    </row>
    <row r="26" spans="1:90" ht="12.75">
      <c r="A26" s="3"/>
      <c r="B26" s="3" t="s">
        <v>377</v>
      </c>
      <c r="C26" s="2" t="s">
        <v>31</v>
      </c>
      <c r="D26" s="5">
        <f t="shared" si="14"/>
        <v>60402</v>
      </c>
      <c r="E26" s="190">
        <v>1248</v>
      </c>
      <c r="F26" s="18">
        <f t="shared" si="15"/>
        <v>406</v>
      </c>
      <c r="G26" s="214">
        <v>3.997526995721901</v>
      </c>
      <c r="H26" s="202">
        <v>65</v>
      </c>
      <c r="I26"/>
      <c r="J26" s="196">
        <v>35299</v>
      </c>
      <c r="K26" s="196">
        <v>9179</v>
      </c>
      <c r="L26" s="196">
        <v>8262</v>
      </c>
      <c r="M26" s="196">
        <v>4246</v>
      </c>
      <c r="N26" s="196">
        <v>2002</v>
      </c>
      <c r="O26" s="196">
        <v>772</v>
      </c>
      <c r="P26" s="196">
        <v>570</v>
      </c>
      <c r="Q26" s="196">
        <v>72</v>
      </c>
      <c r="R26" s="196">
        <v>60402</v>
      </c>
      <c r="S26" s="5"/>
      <c r="T26" s="9">
        <f t="shared" si="16"/>
        <v>0.584401178768915</v>
      </c>
      <c r="U26" s="9">
        <f t="shared" si="0"/>
        <v>0.1519651667163339</v>
      </c>
      <c r="V26" s="9">
        <f t="shared" si="1"/>
        <v>0.13678355021356908</v>
      </c>
      <c r="W26" s="9">
        <f t="shared" si="2"/>
        <v>0.07029568557332538</v>
      </c>
      <c r="X26" s="9">
        <f t="shared" si="3"/>
        <v>0.03314459786099798</v>
      </c>
      <c r="Y26" s="9">
        <f t="shared" si="4"/>
        <v>0.012781033740604616</v>
      </c>
      <c r="Z26" s="9">
        <f t="shared" si="5"/>
        <v>0.009436773616767657</v>
      </c>
      <c r="AA26" s="9">
        <f t="shared" si="6"/>
        <v>0.001192013509486441</v>
      </c>
      <c r="AB26" s="9"/>
      <c r="AC26" s="196">
        <v>73</v>
      </c>
      <c r="AD26" s="196">
        <v>101</v>
      </c>
      <c r="AE26" s="196">
        <v>25</v>
      </c>
      <c r="AF26" s="196">
        <v>46</v>
      </c>
      <c r="AG26" s="196">
        <v>-8</v>
      </c>
      <c r="AH26" s="196">
        <v>9</v>
      </c>
      <c r="AI26" s="196">
        <v>1</v>
      </c>
      <c r="AJ26" s="196">
        <v>0</v>
      </c>
      <c r="AK26" s="196">
        <v>247</v>
      </c>
      <c r="AL26" s="5"/>
      <c r="AM26" s="193">
        <v>-162</v>
      </c>
      <c r="AN26" s="193">
        <v>2</v>
      </c>
      <c r="AO26" s="193">
        <v>3</v>
      </c>
      <c r="AP26" s="193">
        <v>-4</v>
      </c>
      <c r="AQ26" s="193">
        <v>1</v>
      </c>
      <c r="AR26" s="193">
        <v>2</v>
      </c>
      <c r="AS26" s="193">
        <v>1</v>
      </c>
      <c r="AT26" s="193">
        <v>-2</v>
      </c>
      <c r="AU26" s="193">
        <v>-159</v>
      </c>
      <c r="AV26">
        <f t="shared" si="39"/>
        <v>162</v>
      </c>
      <c r="AW26">
        <f t="shared" si="7"/>
        <v>-2</v>
      </c>
      <c r="AX26">
        <f t="shared" si="8"/>
        <v>-3</v>
      </c>
      <c r="AY26">
        <f t="shared" si="9"/>
        <v>4</v>
      </c>
      <c r="AZ26">
        <f t="shared" si="10"/>
        <v>-1</v>
      </c>
      <c r="BA26">
        <f t="shared" si="11"/>
        <v>-2</v>
      </c>
      <c r="BB26">
        <f t="shared" si="12"/>
        <v>-1</v>
      </c>
      <c r="BC26">
        <f t="shared" si="17"/>
        <v>2</v>
      </c>
      <c r="BD26">
        <f t="shared" si="18"/>
        <v>159</v>
      </c>
      <c r="BG26" s="188">
        <v>110500.11333333339</v>
      </c>
      <c r="BH26" s="107" t="str">
        <f t="shared" si="19"/>
        <v>0</v>
      </c>
      <c r="BI26" s="108">
        <f t="shared" si="20"/>
        <v>663000.6800000003</v>
      </c>
      <c r="BJ26" s="27">
        <f t="shared" si="21"/>
        <v>0</v>
      </c>
      <c r="BK26" s="25" t="str">
        <f t="shared" si="22"/>
        <v>100%</v>
      </c>
      <c r="BL26" s="26" t="str">
        <f t="shared" si="13"/>
        <v>0%</v>
      </c>
      <c r="BM26" s="111">
        <f t="shared" si="23"/>
        <v>110500.11333333339</v>
      </c>
      <c r="BN26" s="186">
        <v>213032.5033333333</v>
      </c>
      <c r="BO26" s="135" t="str">
        <f t="shared" si="24"/>
        <v>0</v>
      </c>
      <c r="BP26" s="135">
        <f t="shared" si="40"/>
        <v>1278195.0199999998</v>
      </c>
      <c r="BQ26" s="135">
        <f t="shared" si="41"/>
        <v>0</v>
      </c>
      <c r="BR26" s="141">
        <f t="shared" si="25"/>
        <v>213032.5033333333</v>
      </c>
      <c r="BS26" s="185">
        <v>58271.60555555555</v>
      </c>
      <c r="BT26" s="135" t="str">
        <f t="shared" si="26"/>
        <v>0</v>
      </c>
      <c r="BU26" s="135">
        <f t="shared" si="42"/>
        <v>349629.6333333333</v>
      </c>
      <c r="BV26" s="135">
        <f t="shared" si="27"/>
        <v>0</v>
      </c>
      <c r="BW26" s="141">
        <f t="shared" si="28"/>
        <v>58271.60555555555</v>
      </c>
      <c r="BX26" s="185">
        <v>515255.7333333332</v>
      </c>
      <c r="BY26" s="135" t="str">
        <f t="shared" si="29"/>
        <v>0</v>
      </c>
      <c r="BZ26" s="135">
        <f t="shared" si="43"/>
        <v>3091534.3999999994</v>
      </c>
      <c r="CA26" s="135">
        <f t="shared" si="30"/>
        <v>0</v>
      </c>
      <c r="CB26" s="141">
        <f t="shared" si="31"/>
        <v>515255.7333333332</v>
      </c>
      <c r="CC26" s="230">
        <f t="shared" si="32"/>
        <v>472441.20666666667</v>
      </c>
      <c r="CD26" s="135" t="str">
        <f t="shared" si="33"/>
        <v>0</v>
      </c>
      <c r="CE26" s="135">
        <f t="shared" si="44"/>
        <v>2834647.24</v>
      </c>
      <c r="CF26" s="135">
        <f t="shared" si="34"/>
        <v>0</v>
      </c>
      <c r="CG26" s="141">
        <f t="shared" si="35"/>
        <v>472441.20666666667</v>
      </c>
      <c r="CH26" s="185">
        <v>0</v>
      </c>
      <c r="CI26" s="135" t="str">
        <f t="shared" si="36"/>
        <v>0</v>
      </c>
      <c r="CJ26" s="135">
        <f t="shared" si="45"/>
        <v>0</v>
      </c>
      <c r="CK26" s="135">
        <f t="shared" si="37"/>
        <v>0</v>
      </c>
      <c r="CL26" s="141">
        <f t="shared" si="38"/>
        <v>0</v>
      </c>
    </row>
    <row r="27" spans="1:90" ht="12.75">
      <c r="A27" s="3"/>
      <c r="B27" s="3" t="s">
        <v>377</v>
      </c>
      <c r="C27" s="2" t="s">
        <v>32</v>
      </c>
      <c r="D27" s="5">
        <f t="shared" si="14"/>
        <v>70901</v>
      </c>
      <c r="E27" s="190">
        <v>1554</v>
      </c>
      <c r="F27" s="18">
        <f t="shared" si="15"/>
        <v>-133</v>
      </c>
      <c r="G27" s="214">
        <v>4.585334396796036</v>
      </c>
      <c r="H27" s="202">
        <v>54</v>
      </c>
      <c r="I27"/>
      <c r="J27" s="196">
        <v>31690</v>
      </c>
      <c r="K27" s="196">
        <v>20756</v>
      </c>
      <c r="L27" s="196">
        <v>11193</v>
      </c>
      <c r="M27" s="196">
        <v>4611</v>
      </c>
      <c r="N27" s="196">
        <v>1817</v>
      </c>
      <c r="O27" s="196">
        <v>544</v>
      </c>
      <c r="P27" s="196">
        <v>259</v>
      </c>
      <c r="Q27" s="196">
        <v>31</v>
      </c>
      <c r="R27" s="196">
        <v>70901</v>
      </c>
      <c r="S27" s="5"/>
      <c r="T27" s="9">
        <f t="shared" si="16"/>
        <v>0.44696125583560176</v>
      </c>
      <c r="U27" s="9">
        <f t="shared" si="0"/>
        <v>0.29274622360756547</v>
      </c>
      <c r="V27" s="9">
        <f t="shared" si="1"/>
        <v>0.15786801314508964</v>
      </c>
      <c r="W27" s="9">
        <f t="shared" si="2"/>
        <v>0.06503434366228968</v>
      </c>
      <c r="X27" s="9">
        <f t="shared" si="3"/>
        <v>0.02562728311307316</v>
      </c>
      <c r="Y27" s="9">
        <f t="shared" si="4"/>
        <v>0.007672670343154539</v>
      </c>
      <c r="Z27" s="9">
        <f t="shared" si="5"/>
        <v>0.003652980917053356</v>
      </c>
      <c r="AA27" s="9">
        <f t="shared" si="6"/>
        <v>0.00043722937617240944</v>
      </c>
      <c r="AB27" s="9"/>
      <c r="AC27" s="196">
        <v>52</v>
      </c>
      <c r="AD27" s="196">
        <v>39</v>
      </c>
      <c r="AE27" s="196">
        <v>-27</v>
      </c>
      <c r="AF27" s="196">
        <v>12</v>
      </c>
      <c r="AG27" s="196">
        <v>3</v>
      </c>
      <c r="AH27" s="196">
        <v>1</v>
      </c>
      <c r="AI27" s="196">
        <v>0</v>
      </c>
      <c r="AJ27" s="196">
        <v>0</v>
      </c>
      <c r="AK27" s="196">
        <v>80</v>
      </c>
      <c r="AL27" s="5"/>
      <c r="AM27" s="193">
        <v>189</v>
      </c>
      <c r="AN27" s="193">
        <v>6</v>
      </c>
      <c r="AO27" s="193">
        <v>12</v>
      </c>
      <c r="AP27" s="193">
        <v>1</v>
      </c>
      <c r="AQ27" s="193">
        <v>0</v>
      </c>
      <c r="AR27" s="193">
        <v>2</v>
      </c>
      <c r="AS27" s="193">
        <v>3</v>
      </c>
      <c r="AT27" s="193">
        <v>0</v>
      </c>
      <c r="AU27" s="193">
        <v>213</v>
      </c>
      <c r="AV27">
        <f t="shared" si="39"/>
        <v>-189</v>
      </c>
      <c r="AW27">
        <f t="shared" si="7"/>
        <v>-6</v>
      </c>
      <c r="AX27">
        <f t="shared" si="8"/>
        <v>-12</v>
      </c>
      <c r="AY27">
        <f t="shared" si="9"/>
        <v>-1</v>
      </c>
      <c r="AZ27">
        <f t="shared" si="10"/>
        <v>0</v>
      </c>
      <c r="BA27">
        <f t="shared" si="11"/>
        <v>-2</v>
      </c>
      <c r="BB27">
        <f t="shared" si="12"/>
        <v>-3</v>
      </c>
      <c r="BC27">
        <f t="shared" si="17"/>
        <v>0</v>
      </c>
      <c r="BD27">
        <f t="shared" si="18"/>
        <v>-213</v>
      </c>
      <c r="BG27" s="188">
        <v>466147.3666666667</v>
      </c>
      <c r="BH27" s="107" t="str">
        <f t="shared" si="19"/>
        <v>0</v>
      </c>
      <c r="BI27" s="108">
        <f t="shared" si="20"/>
        <v>2796884.2</v>
      </c>
      <c r="BJ27" s="27">
        <f t="shared" si="21"/>
        <v>0</v>
      </c>
      <c r="BK27" s="25" t="str">
        <f t="shared" si="22"/>
        <v>100%</v>
      </c>
      <c r="BL27" s="26" t="str">
        <f t="shared" si="13"/>
        <v>0%</v>
      </c>
      <c r="BM27" s="111">
        <f t="shared" si="23"/>
        <v>466147.3666666667</v>
      </c>
      <c r="BN27" s="186">
        <v>565324.8055555555</v>
      </c>
      <c r="BO27" s="135" t="str">
        <f t="shared" si="24"/>
        <v>0</v>
      </c>
      <c r="BP27" s="135">
        <f t="shared" si="40"/>
        <v>3391948.833333333</v>
      </c>
      <c r="BQ27" s="135">
        <f t="shared" si="41"/>
        <v>0</v>
      </c>
      <c r="BR27" s="141">
        <f t="shared" si="25"/>
        <v>565324.8055555555</v>
      </c>
      <c r="BS27" s="185">
        <v>364048.0833333334</v>
      </c>
      <c r="BT27" s="135" t="str">
        <f t="shared" si="26"/>
        <v>0</v>
      </c>
      <c r="BU27" s="135">
        <f t="shared" si="42"/>
        <v>2184288.5</v>
      </c>
      <c r="BV27" s="135">
        <f t="shared" si="27"/>
        <v>0</v>
      </c>
      <c r="BW27" s="141">
        <f t="shared" si="28"/>
        <v>364048.0833333334</v>
      </c>
      <c r="BX27" s="185">
        <v>25200</v>
      </c>
      <c r="BY27" s="135" t="str">
        <f t="shared" si="29"/>
        <v>0</v>
      </c>
      <c r="BZ27" s="135">
        <f t="shared" si="43"/>
        <v>151200</v>
      </c>
      <c r="CA27" s="135">
        <f t="shared" si="30"/>
        <v>0</v>
      </c>
      <c r="CB27" s="141">
        <f t="shared" si="31"/>
        <v>25200</v>
      </c>
      <c r="CC27" s="230">
        <f t="shared" si="32"/>
        <v>18900</v>
      </c>
      <c r="CD27" s="135" t="str">
        <f t="shared" si="33"/>
        <v>0</v>
      </c>
      <c r="CE27" s="135">
        <f t="shared" si="44"/>
        <v>113400</v>
      </c>
      <c r="CF27" s="135">
        <f t="shared" si="34"/>
        <v>0</v>
      </c>
      <c r="CG27" s="141">
        <f t="shared" si="35"/>
        <v>18900</v>
      </c>
      <c r="CH27" s="185">
        <v>0</v>
      </c>
      <c r="CI27" s="135" t="str">
        <f t="shared" si="36"/>
        <v>0</v>
      </c>
      <c r="CJ27" s="135">
        <f t="shared" si="45"/>
        <v>0</v>
      </c>
      <c r="CK27" s="135">
        <f t="shared" si="37"/>
        <v>0</v>
      </c>
      <c r="CL27" s="141">
        <f t="shared" si="38"/>
        <v>0</v>
      </c>
    </row>
    <row r="28" spans="1:90" ht="12.75">
      <c r="A28" s="3" t="s">
        <v>378</v>
      </c>
      <c r="B28" s="3" t="s">
        <v>379</v>
      </c>
      <c r="C28" s="2" t="s">
        <v>33</v>
      </c>
      <c r="D28" s="5">
        <f t="shared" si="14"/>
        <v>34851</v>
      </c>
      <c r="E28" s="190">
        <v>631</v>
      </c>
      <c r="F28" s="18">
        <f t="shared" si="15"/>
        <v>278</v>
      </c>
      <c r="G28" s="214">
        <v>4.1426300171342465</v>
      </c>
      <c r="H28" s="202">
        <v>48</v>
      </c>
      <c r="I28"/>
      <c r="J28" s="196">
        <v>21580</v>
      </c>
      <c r="K28" s="196">
        <v>5588</v>
      </c>
      <c r="L28" s="196">
        <v>3968</v>
      </c>
      <c r="M28" s="196">
        <v>2236</v>
      </c>
      <c r="N28" s="196">
        <v>1034</v>
      </c>
      <c r="O28" s="196">
        <v>310</v>
      </c>
      <c r="P28" s="196">
        <v>117</v>
      </c>
      <c r="Q28" s="196">
        <v>18</v>
      </c>
      <c r="R28" s="196">
        <v>34851</v>
      </c>
      <c r="S28" s="5"/>
      <c r="T28" s="9">
        <f t="shared" si="16"/>
        <v>0.619207483285989</v>
      </c>
      <c r="U28" s="9">
        <f t="shared" si="0"/>
        <v>0.16033973200195117</v>
      </c>
      <c r="V28" s="9">
        <f t="shared" si="1"/>
        <v>0.11385613038363318</v>
      </c>
      <c r="W28" s="9">
        <f t="shared" si="2"/>
        <v>0.06415884766577716</v>
      </c>
      <c r="X28" s="9">
        <f t="shared" si="3"/>
        <v>0.029669163008235057</v>
      </c>
      <c r="Y28" s="9">
        <f t="shared" si="4"/>
        <v>0.008895010186221342</v>
      </c>
      <c r="Z28" s="9">
        <f t="shared" si="5"/>
        <v>0.00335714900576741</v>
      </c>
      <c r="AA28" s="9">
        <f t="shared" si="6"/>
        <v>0.0005164844624257553</v>
      </c>
      <c r="AB28" s="9"/>
      <c r="AC28" s="196">
        <v>97</v>
      </c>
      <c r="AD28" s="196">
        <v>57</v>
      </c>
      <c r="AE28" s="196">
        <v>53</v>
      </c>
      <c r="AF28" s="196">
        <v>43</v>
      </c>
      <c r="AG28" s="196">
        <v>11</v>
      </c>
      <c r="AH28" s="196">
        <v>1</v>
      </c>
      <c r="AI28" s="196">
        <v>0</v>
      </c>
      <c r="AJ28" s="196">
        <v>0</v>
      </c>
      <c r="AK28" s="196">
        <v>262</v>
      </c>
      <c r="AL28" s="5"/>
      <c r="AM28" s="193">
        <v>-23</v>
      </c>
      <c r="AN28" s="193">
        <v>6</v>
      </c>
      <c r="AO28" s="193">
        <v>-2</v>
      </c>
      <c r="AP28" s="193">
        <v>7</v>
      </c>
      <c r="AQ28" s="193">
        <v>-4</v>
      </c>
      <c r="AR28" s="193">
        <v>1</v>
      </c>
      <c r="AS28" s="193">
        <v>-1</v>
      </c>
      <c r="AT28" s="193">
        <v>0</v>
      </c>
      <c r="AU28" s="193">
        <v>-16</v>
      </c>
      <c r="AV28">
        <f t="shared" si="39"/>
        <v>23</v>
      </c>
      <c r="AW28">
        <f t="shared" si="7"/>
        <v>-6</v>
      </c>
      <c r="AX28">
        <f t="shared" si="8"/>
        <v>2</v>
      </c>
      <c r="AY28">
        <f t="shared" si="9"/>
        <v>-7</v>
      </c>
      <c r="AZ28">
        <f t="shared" si="10"/>
        <v>4</v>
      </c>
      <c r="BA28">
        <f t="shared" si="11"/>
        <v>-1</v>
      </c>
      <c r="BB28">
        <f t="shared" si="12"/>
        <v>1</v>
      </c>
      <c r="BC28">
        <f t="shared" si="17"/>
        <v>0</v>
      </c>
      <c r="BD28">
        <f t="shared" si="18"/>
        <v>16</v>
      </c>
      <c r="BG28" s="188">
        <v>117312.42133333335</v>
      </c>
      <c r="BH28" s="107">
        <f t="shared" si="19"/>
        <v>29328.105333333337</v>
      </c>
      <c r="BI28" s="108">
        <f t="shared" si="20"/>
        <v>703874.528</v>
      </c>
      <c r="BJ28" s="27">
        <f t="shared" si="21"/>
        <v>175968.632</v>
      </c>
      <c r="BK28" s="25">
        <f t="shared" si="22"/>
        <v>0.8</v>
      </c>
      <c r="BL28" s="26">
        <f t="shared" si="13"/>
        <v>0.2</v>
      </c>
      <c r="BM28" s="111">
        <f t="shared" si="23"/>
        <v>117312.42133333335</v>
      </c>
      <c r="BN28" s="186">
        <v>193346.29955555554</v>
      </c>
      <c r="BO28" s="135">
        <f t="shared" si="24"/>
        <v>48336.574888888885</v>
      </c>
      <c r="BP28" s="135">
        <f t="shared" si="40"/>
        <v>1160077.7973333332</v>
      </c>
      <c r="BQ28" s="135">
        <f t="shared" si="41"/>
        <v>290019.4493333333</v>
      </c>
      <c r="BR28" s="141">
        <f t="shared" si="25"/>
        <v>193346.29955555554</v>
      </c>
      <c r="BS28" s="185">
        <v>169638.6977777778</v>
      </c>
      <c r="BT28" s="135">
        <f t="shared" si="26"/>
        <v>42409.67444444445</v>
      </c>
      <c r="BU28" s="135">
        <f t="shared" si="42"/>
        <v>1017832.1866666668</v>
      </c>
      <c r="BV28" s="135">
        <f t="shared" si="27"/>
        <v>254458.0466666667</v>
      </c>
      <c r="BW28" s="141">
        <f t="shared" si="28"/>
        <v>169638.6977777778</v>
      </c>
      <c r="BX28" s="185">
        <v>292058.0266666667</v>
      </c>
      <c r="BY28" s="135">
        <f t="shared" si="29"/>
        <v>73014.50666666667</v>
      </c>
      <c r="BZ28" s="135">
        <f t="shared" si="43"/>
        <v>1752348.1600000001</v>
      </c>
      <c r="CA28" s="135">
        <f t="shared" si="30"/>
        <v>438087.04000000004</v>
      </c>
      <c r="CB28" s="141">
        <f t="shared" si="31"/>
        <v>292058.0266666667</v>
      </c>
      <c r="CC28" s="230">
        <f t="shared" si="32"/>
        <v>277154.4515555556</v>
      </c>
      <c r="CD28" s="135">
        <f t="shared" si="33"/>
        <v>69288.6128888889</v>
      </c>
      <c r="CE28" s="135">
        <f t="shared" si="44"/>
        <v>1662926.7093333337</v>
      </c>
      <c r="CF28" s="135">
        <f t="shared" si="34"/>
        <v>415731.6773333334</v>
      </c>
      <c r="CG28" s="141">
        <f t="shared" si="35"/>
        <v>277154.4515555556</v>
      </c>
      <c r="CH28" s="185">
        <v>0</v>
      </c>
      <c r="CI28" s="135">
        <f t="shared" si="36"/>
        <v>0</v>
      </c>
      <c r="CJ28" s="135">
        <f t="shared" si="45"/>
        <v>0</v>
      </c>
      <c r="CK28" s="135">
        <f t="shared" si="37"/>
        <v>0</v>
      </c>
      <c r="CL28" s="141">
        <f t="shared" si="38"/>
        <v>0</v>
      </c>
    </row>
    <row r="29" spans="1:90" ht="12.75">
      <c r="A29" s="3"/>
      <c r="B29" s="3" t="s">
        <v>377</v>
      </c>
      <c r="C29" s="2" t="s">
        <v>34</v>
      </c>
      <c r="D29" s="5">
        <f t="shared" si="14"/>
        <v>123054</v>
      </c>
      <c r="E29" s="190">
        <v>1585</v>
      </c>
      <c r="F29" s="18">
        <f t="shared" si="15"/>
        <v>524</v>
      </c>
      <c r="G29" s="214">
        <v>4.174765214186329</v>
      </c>
      <c r="H29" s="202">
        <v>250</v>
      </c>
      <c r="I29"/>
      <c r="J29" s="196">
        <v>63748</v>
      </c>
      <c r="K29" s="196">
        <v>21260</v>
      </c>
      <c r="L29" s="196">
        <v>18185</v>
      </c>
      <c r="M29" s="196">
        <v>10297</v>
      </c>
      <c r="N29" s="196">
        <v>5350</v>
      </c>
      <c r="O29" s="196">
        <v>2194</v>
      </c>
      <c r="P29" s="196">
        <v>1787</v>
      </c>
      <c r="Q29" s="196">
        <v>233</v>
      </c>
      <c r="R29" s="196">
        <v>123054</v>
      </c>
      <c r="S29" s="5"/>
      <c r="T29" s="9">
        <f t="shared" si="16"/>
        <v>0.5180489866237586</v>
      </c>
      <c r="U29" s="9">
        <f t="shared" si="0"/>
        <v>0.17276967835259316</v>
      </c>
      <c r="V29" s="9">
        <f t="shared" si="1"/>
        <v>0.14778064914590341</v>
      </c>
      <c r="W29" s="9">
        <f t="shared" si="2"/>
        <v>0.08367871015976726</v>
      </c>
      <c r="X29" s="9">
        <f t="shared" si="3"/>
        <v>0.043476847562858585</v>
      </c>
      <c r="Y29" s="9">
        <f t="shared" si="4"/>
        <v>0.017829570757553596</v>
      </c>
      <c r="Z29" s="9">
        <f t="shared" si="5"/>
        <v>0.014522079737351081</v>
      </c>
      <c r="AA29" s="9">
        <f t="shared" si="6"/>
        <v>0.0018934776602142149</v>
      </c>
      <c r="AB29" s="9"/>
      <c r="AC29" s="196">
        <v>354</v>
      </c>
      <c r="AD29" s="196">
        <v>58</v>
      </c>
      <c r="AE29" s="196">
        <v>30</v>
      </c>
      <c r="AF29" s="196">
        <v>24</v>
      </c>
      <c r="AG29" s="196">
        <v>21</v>
      </c>
      <c r="AH29" s="196">
        <v>16</v>
      </c>
      <c r="AI29" s="196">
        <v>2</v>
      </c>
      <c r="AJ29" s="196">
        <v>-5</v>
      </c>
      <c r="AK29" s="196">
        <v>500</v>
      </c>
      <c r="AL29" s="5"/>
      <c r="AM29" s="193">
        <v>-31</v>
      </c>
      <c r="AN29" s="193">
        <v>6</v>
      </c>
      <c r="AO29" s="193">
        <v>8</v>
      </c>
      <c r="AP29" s="193">
        <v>-7</v>
      </c>
      <c r="AQ29" s="193">
        <v>4</v>
      </c>
      <c r="AR29" s="193">
        <v>7</v>
      </c>
      <c r="AS29" s="193">
        <v>-9</v>
      </c>
      <c r="AT29" s="193">
        <v>-2</v>
      </c>
      <c r="AU29" s="193">
        <v>-24</v>
      </c>
      <c r="AV29">
        <f t="shared" si="39"/>
        <v>31</v>
      </c>
      <c r="AW29">
        <f t="shared" si="7"/>
        <v>-6</v>
      </c>
      <c r="AX29">
        <f t="shared" si="8"/>
        <v>-8</v>
      </c>
      <c r="AY29">
        <f t="shared" si="9"/>
        <v>7</v>
      </c>
      <c r="AZ29">
        <f t="shared" si="10"/>
        <v>-4</v>
      </c>
      <c r="BA29">
        <f t="shared" si="11"/>
        <v>-7</v>
      </c>
      <c r="BB29">
        <f t="shared" si="12"/>
        <v>9</v>
      </c>
      <c r="BC29">
        <f t="shared" si="17"/>
        <v>2</v>
      </c>
      <c r="BD29">
        <f t="shared" si="18"/>
        <v>24</v>
      </c>
      <c r="BG29" s="188">
        <v>759268.5066666668</v>
      </c>
      <c r="BH29" s="107" t="str">
        <f t="shared" si="19"/>
        <v>0</v>
      </c>
      <c r="BI29" s="108">
        <f t="shared" si="20"/>
        <v>4555611.040000001</v>
      </c>
      <c r="BJ29" s="27">
        <f t="shared" si="21"/>
        <v>0</v>
      </c>
      <c r="BK29" s="25" t="str">
        <f t="shared" si="22"/>
        <v>100%</v>
      </c>
      <c r="BL29" s="26" t="str">
        <f t="shared" si="13"/>
        <v>0%</v>
      </c>
      <c r="BM29" s="111">
        <f t="shared" si="23"/>
        <v>759268.5066666668</v>
      </c>
      <c r="BN29" s="186">
        <v>928624.551111111</v>
      </c>
      <c r="BO29" s="135" t="str">
        <f t="shared" si="24"/>
        <v>0</v>
      </c>
      <c r="BP29" s="135">
        <f t="shared" si="40"/>
        <v>5571747.306666666</v>
      </c>
      <c r="BQ29" s="135">
        <f t="shared" si="41"/>
        <v>0</v>
      </c>
      <c r="BR29" s="141">
        <f t="shared" si="25"/>
        <v>928624.551111111</v>
      </c>
      <c r="BS29" s="185">
        <v>716886.0333333333</v>
      </c>
      <c r="BT29" s="135" t="str">
        <f t="shared" si="26"/>
        <v>0</v>
      </c>
      <c r="BU29" s="135">
        <f t="shared" si="42"/>
        <v>4301316.2</v>
      </c>
      <c r="BV29" s="135">
        <f t="shared" si="27"/>
        <v>0</v>
      </c>
      <c r="BW29" s="141">
        <f t="shared" si="28"/>
        <v>716886.0333333333</v>
      </c>
      <c r="BX29" s="185">
        <v>965966.1333333333</v>
      </c>
      <c r="BY29" s="135" t="str">
        <f t="shared" si="29"/>
        <v>0</v>
      </c>
      <c r="BZ29" s="135">
        <f t="shared" si="43"/>
        <v>5795796.8</v>
      </c>
      <c r="CA29" s="135">
        <f t="shared" si="30"/>
        <v>0</v>
      </c>
      <c r="CB29" s="141">
        <f t="shared" si="31"/>
        <v>965966.1333333333</v>
      </c>
      <c r="CC29" s="230">
        <f t="shared" si="32"/>
        <v>665557.9022222222</v>
      </c>
      <c r="CD29" s="135" t="str">
        <f t="shared" si="33"/>
        <v>0</v>
      </c>
      <c r="CE29" s="135">
        <f t="shared" si="44"/>
        <v>3993347.413333333</v>
      </c>
      <c r="CF29" s="135">
        <f t="shared" si="34"/>
        <v>0</v>
      </c>
      <c r="CG29" s="141">
        <f t="shared" si="35"/>
        <v>665557.9022222222</v>
      </c>
      <c r="CH29" s="185">
        <v>0</v>
      </c>
      <c r="CI29" s="135" t="str">
        <f t="shared" si="36"/>
        <v>0</v>
      </c>
      <c r="CJ29" s="135">
        <f t="shared" si="45"/>
        <v>0</v>
      </c>
      <c r="CK29" s="135">
        <f t="shared" si="37"/>
        <v>0</v>
      </c>
      <c r="CL29" s="141">
        <f t="shared" si="38"/>
        <v>0</v>
      </c>
    </row>
    <row r="30" spans="1:90" ht="12.75">
      <c r="A30" s="3" t="s">
        <v>392</v>
      </c>
      <c r="B30" s="3" t="s">
        <v>379</v>
      </c>
      <c r="C30" s="2" t="s">
        <v>35</v>
      </c>
      <c r="D30" s="5">
        <f t="shared" si="14"/>
        <v>28810</v>
      </c>
      <c r="E30" s="190">
        <v>192</v>
      </c>
      <c r="F30" s="18">
        <f t="shared" si="15"/>
        <v>183</v>
      </c>
      <c r="G30" s="214">
        <v>5.741629686038623</v>
      </c>
      <c r="H30" s="202">
        <v>46</v>
      </c>
      <c r="I30"/>
      <c r="J30" s="196">
        <v>14082</v>
      </c>
      <c r="K30" s="196">
        <v>5814</v>
      </c>
      <c r="L30" s="196">
        <v>5865</v>
      </c>
      <c r="M30" s="196">
        <v>1967</v>
      </c>
      <c r="N30" s="196">
        <v>783</v>
      </c>
      <c r="O30" s="196">
        <v>208</v>
      </c>
      <c r="P30" s="196">
        <v>79</v>
      </c>
      <c r="Q30" s="196">
        <v>12</v>
      </c>
      <c r="R30" s="196">
        <v>28810</v>
      </c>
      <c r="S30" s="5"/>
      <c r="T30" s="9">
        <f t="shared" si="16"/>
        <v>0.48878861506421384</v>
      </c>
      <c r="U30" s="9">
        <f t="shared" si="0"/>
        <v>0.20180492884415133</v>
      </c>
      <c r="V30" s="9">
        <f t="shared" si="1"/>
        <v>0.20357514751822284</v>
      </c>
      <c r="W30" s="9">
        <f t="shared" si="2"/>
        <v>0.06827490454703228</v>
      </c>
      <c r="X30" s="9">
        <f t="shared" si="3"/>
        <v>0.027178063172509544</v>
      </c>
      <c r="Y30" s="9">
        <f t="shared" si="4"/>
        <v>0.007219715376605346</v>
      </c>
      <c r="Z30" s="9">
        <f t="shared" si="5"/>
        <v>0.002742103436306838</v>
      </c>
      <c r="AA30" s="9">
        <f t="shared" si="6"/>
        <v>0.00041652204095800067</v>
      </c>
      <c r="AB30" s="9"/>
      <c r="AC30" s="196">
        <v>51</v>
      </c>
      <c r="AD30" s="196">
        <v>37</v>
      </c>
      <c r="AE30" s="196">
        <v>6</v>
      </c>
      <c r="AF30" s="196">
        <v>18</v>
      </c>
      <c r="AG30" s="196">
        <v>9</v>
      </c>
      <c r="AH30" s="196">
        <v>-1</v>
      </c>
      <c r="AI30" s="196">
        <v>1</v>
      </c>
      <c r="AJ30" s="196">
        <v>-1</v>
      </c>
      <c r="AK30" s="196">
        <v>120</v>
      </c>
      <c r="AL30" s="5"/>
      <c r="AM30" s="193">
        <v>-40</v>
      </c>
      <c r="AN30" s="193">
        <v>-9</v>
      </c>
      <c r="AO30" s="193">
        <v>-7</v>
      </c>
      <c r="AP30" s="193">
        <v>-3</v>
      </c>
      <c r="AQ30" s="193">
        <v>-3</v>
      </c>
      <c r="AR30" s="193">
        <v>-1</v>
      </c>
      <c r="AS30" s="193">
        <v>0</v>
      </c>
      <c r="AT30" s="193">
        <v>0</v>
      </c>
      <c r="AU30" s="193">
        <v>-63</v>
      </c>
      <c r="AV30">
        <f t="shared" si="39"/>
        <v>40</v>
      </c>
      <c r="AW30">
        <f t="shared" si="7"/>
        <v>9</v>
      </c>
      <c r="AX30">
        <f t="shared" si="8"/>
        <v>7</v>
      </c>
      <c r="AY30">
        <f t="shared" si="9"/>
        <v>3</v>
      </c>
      <c r="AZ30">
        <f t="shared" si="10"/>
        <v>3</v>
      </c>
      <c r="BA30">
        <f t="shared" si="11"/>
        <v>1</v>
      </c>
      <c r="BB30">
        <f t="shared" si="12"/>
        <v>0</v>
      </c>
      <c r="BC30">
        <f t="shared" si="17"/>
        <v>0</v>
      </c>
      <c r="BD30">
        <f t="shared" si="18"/>
        <v>63</v>
      </c>
      <c r="BG30" s="188">
        <v>152109.5626666667</v>
      </c>
      <c r="BH30" s="107">
        <f t="shared" si="19"/>
        <v>38027.39066666667</v>
      </c>
      <c r="BI30" s="108">
        <f t="shared" si="20"/>
        <v>912657.3760000002</v>
      </c>
      <c r="BJ30" s="27">
        <f t="shared" si="21"/>
        <v>228164.34400000004</v>
      </c>
      <c r="BK30" s="25">
        <f t="shared" si="22"/>
        <v>0.8</v>
      </c>
      <c r="BL30" s="26">
        <f t="shared" si="13"/>
        <v>0.2</v>
      </c>
      <c r="BM30" s="111">
        <f t="shared" si="23"/>
        <v>152109.5626666667</v>
      </c>
      <c r="BN30" s="186">
        <v>267830.6657777777</v>
      </c>
      <c r="BO30" s="135">
        <f t="shared" si="24"/>
        <v>66957.66644444443</v>
      </c>
      <c r="BP30" s="135">
        <f t="shared" si="40"/>
        <v>1606983.9946666663</v>
      </c>
      <c r="BQ30" s="135">
        <f t="shared" si="41"/>
        <v>401745.99866666656</v>
      </c>
      <c r="BR30" s="141">
        <f t="shared" si="25"/>
        <v>267830.6657777777</v>
      </c>
      <c r="BS30" s="185">
        <v>211810.47555555557</v>
      </c>
      <c r="BT30" s="135">
        <f t="shared" si="26"/>
        <v>52952.618888888894</v>
      </c>
      <c r="BU30" s="135">
        <f t="shared" si="42"/>
        <v>1270862.8533333335</v>
      </c>
      <c r="BV30" s="135">
        <f t="shared" si="27"/>
        <v>317715.7133333334</v>
      </c>
      <c r="BW30" s="141">
        <f t="shared" si="28"/>
        <v>211810.47555555557</v>
      </c>
      <c r="BX30" s="185">
        <v>222471.25333333333</v>
      </c>
      <c r="BY30" s="135">
        <f t="shared" si="29"/>
        <v>55617.81333333333</v>
      </c>
      <c r="BZ30" s="135">
        <f t="shared" si="43"/>
        <v>1334827.52</v>
      </c>
      <c r="CA30" s="135">
        <f t="shared" si="30"/>
        <v>333706.88</v>
      </c>
      <c r="CB30" s="141">
        <f t="shared" si="31"/>
        <v>222471.25333333333</v>
      </c>
      <c r="CC30" s="230">
        <f t="shared" si="32"/>
        <v>181208.37333333338</v>
      </c>
      <c r="CD30" s="135">
        <f t="shared" si="33"/>
        <v>45302.093333333345</v>
      </c>
      <c r="CE30" s="135">
        <f t="shared" si="44"/>
        <v>1087250.2400000002</v>
      </c>
      <c r="CF30" s="135">
        <f t="shared" si="34"/>
        <v>271812.56000000006</v>
      </c>
      <c r="CG30" s="141">
        <f t="shared" si="35"/>
        <v>181208.37333333338</v>
      </c>
      <c r="CH30" s="185">
        <v>0</v>
      </c>
      <c r="CI30" s="135">
        <f t="shared" si="36"/>
        <v>0</v>
      </c>
      <c r="CJ30" s="135">
        <f t="shared" si="45"/>
        <v>0</v>
      </c>
      <c r="CK30" s="135">
        <f t="shared" si="37"/>
        <v>0</v>
      </c>
      <c r="CL30" s="141">
        <f t="shared" si="38"/>
        <v>0</v>
      </c>
    </row>
    <row r="31" spans="1:90" ht="12.75">
      <c r="A31" s="3"/>
      <c r="B31" s="3" t="s">
        <v>389</v>
      </c>
      <c r="C31" s="2" t="s">
        <v>36</v>
      </c>
      <c r="D31" s="5">
        <f t="shared" si="14"/>
        <v>88297</v>
      </c>
      <c r="E31" s="190">
        <v>783</v>
      </c>
      <c r="F31" s="18">
        <f t="shared" si="15"/>
        <v>451</v>
      </c>
      <c r="G31" s="214">
        <v>7.639788642908482</v>
      </c>
      <c r="H31" s="202">
        <v>18</v>
      </c>
      <c r="I31"/>
      <c r="J31" s="196">
        <v>17326</v>
      </c>
      <c r="K31" s="196">
        <v>18459</v>
      </c>
      <c r="L31" s="196">
        <v>23676</v>
      </c>
      <c r="M31" s="196">
        <v>15942</v>
      </c>
      <c r="N31" s="196">
        <v>7867</v>
      </c>
      <c r="O31" s="196">
        <v>3416</v>
      </c>
      <c r="P31" s="196">
        <v>1487</v>
      </c>
      <c r="Q31" s="196">
        <v>124</v>
      </c>
      <c r="R31" s="196">
        <v>88297</v>
      </c>
      <c r="S31" s="5"/>
      <c r="T31" s="9">
        <f t="shared" si="16"/>
        <v>0.19622410727431283</v>
      </c>
      <c r="U31" s="9">
        <f t="shared" si="0"/>
        <v>0.20905580031031631</v>
      </c>
      <c r="V31" s="9">
        <f t="shared" si="1"/>
        <v>0.26814048042402344</v>
      </c>
      <c r="W31" s="9">
        <f t="shared" si="2"/>
        <v>0.18054973555160425</v>
      </c>
      <c r="X31" s="9">
        <f t="shared" si="3"/>
        <v>0.08909702481398009</v>
      </c>
      <c r="Y31" s="9">
        <f t="shared" si="4"/>
        <v>0.03868761113061599</v>
      </c>
      <c r="Z31" s="9">
        <f t="shared" si="5"/>
        <v>0.016840889271436177</v>
      </c>
      <c r="AA31" s="9">
        <f t="shared" si="6"/>
        <v>0.0014043512237108847</v>
      </c>
      <c r="AB31" s="9"/>
      <c r="AC31" s="196">
        <v>245</v>
      </c>
      <c r="AD31" s="196">
        <v>49</v>
      </c>
      <c r="AE31" s="196">
        <v>40</v>
      </c>
      <c r="AF31" s="196">
        <v>19</v>
      </c>
      <c r="AG31" s="196">
        <v>23</v>
      </c>
      <c r="AH31" s="196">
        <v>11</v>
      </c>
      <c r="AI31" s="196">
        <v>-3</v>
      </c>
      <c r="AJ31" s="196">
        <v>2</v>
      </c>
      <c r="AK31" s="196">
        <v>386</v>
      </c>
      <c r="AL31" s="5"/>
      <c r="AM31" s="193">
        <v>9</v>
      </c>
      <c r="AN31" s="193">
        <v>12</v>
      </c>
      <c r="AO31" s="193">
        <v>-44</v>
      </c>
      <c r="AP31" s="193">
        <v>-29</v>
      </c>
      <c r="AQ31" s="193">
        <v>1</v>
      </c>
      <c r="AR31" s="193">
        <v>-14</v>
      </c>
      <c r="AS31" s="193">
        <v>1</v>
      </c>
      <c r="AT31" s="193">
        <v>-1</v>
      </c>
      <c r="AU31" s="193">
        <v>-65</v>
      </c>
      <c r="AV31">
        <f t="shared" si="39"/>
        <v>-9</v>
      </c>
      <c r="AW31">
        <f t="shared" si="7"/>
        <v>-12</v>
      </c>
      <c r="AX31">
        <f t="shared" si="8"/>
        <v>44</v>
      </c>
      <c r="AY31">
        <f t="shared" si="9"/>
        <v>29</v>
      </c>
      <c r="AZ31">
        <f t="shared" si="10"/>
        <v>-1</v>
      </c>
      <c r="BA31">
        <f t="shared" si="11"/>
        <v>14</v>
      </c>
      <c r="BB31">
        <f t="shared" si="12"/>
        <v>-1</v>
      </c>
      <c r="BC31">
        <f t="shared" si="17"/>
        <v>1</v>
      </c>
      <c r="BD31">
        <f t="shared" si="18"/>
        <v>65</v>
      </c>
      <c r="BG31" s="188">
        <v>671476.0866666667</v>
      </c>
      <c r="BH31" s="107" t="str">
        <f t="shared" si="19"/>
        <v>0</v>
      </c>
      <c r="BI31" s="108">
        <f t="shared" si="20"/>
        <v>4028856.52</v>
      </c>
      <c r="BJ31" s="27">
        <f t="shared" si="21"/>
        <v>0</v>
      </c>
      <c r="BK31" s="25" t="str">
        <f t="shared" si="22"/>
        <v>100%</v>
      </c>
      <c r="BL31" s="26" t="str">
        <f t="shared" si="13"/>
        <v>0%</v>
      </c>
      <c r="BM31" s="111">
        <f t="shared" si="23"/>
        <v>671476.0866666667</v>
      </c>
      <c r="BN31" s="186">
        <v>1190196.01</v>
      </c>
      <c r="BO31" s="135" t="str">
        <f t="shared" si="24"/>
        <v>0</v>
      </c>
      <c r="BP31" s="135">
        <f t="shared" si="40"/>
        <v>7141176.0600000005</v>
      </c>
      <c r="BQ31" s="135">
        <f t="shared" si="41"/>
        <v>0</v>
      </c>
      <c r="BR31" s="141">
        <f t="shared" si="25"/>
        <v>1190196.01</v>
      </c>
      <c r="BS31" s="185">
        <v>785482.2844444446</v>
      </c>
      <c r="BT31" s="135" t="str">
        <f t="shared" si="26"/>
        <v>0</v>
      </c>
      <c r="BU31" s="135">
        <f t="shared" si="42"/>
        <v>4712893.706666667</v>
      </c>
      <c r="BV31" s="135">
        <f t="shared" si="27"/>
        <v>0</v>
      </c>
      <c r="BW31" s="141">
        <f t="shared" si="28"/>
        <v>785482.2844444446</v>
      </c>
      <c r="BX31" s="185">
        <v>915212.2666666667</v>
      </c>
      <c r="BY31" s="135" t="str">
        <f t="shared" si="29"/>
        <v>0</v>
      </c>
      <c r="BZ31" s="135">
        <f t="shared" si="43"/>
        <v>5491273.600000001</v>
      </c>
      <c r="CA31" s="135">
        <f t="shared" si="30"/>
        <v>0</v>
      </c>
      <c r="CB31" s="141">
        <f t="shared" si="31"/>
        <v>915212.2666666667</v>
      </c>
      <c r="CC31" s="230">
        <f t="shared" si="32"/>
        <v>551083.6888888888</v>
      </c>
      <c r="CD31" s="135" t="str">
        <f t="shared" si="33"/>
        <v>0</v>
      </c>
      <c r="CE31" s="135">
        <f t="shared" si="44"/>
        <v>3306502.133333333</v>
      </c>
      <c r="CF31" s="135">
        <f t="shared" si="34"/>
        <v>0</v>
      </c>
      <c r="CG31" s="141">
        <f t="shared" si="35"/>
        <v>551083.6888888888</v>
      </c>
      <c r="CH31" s="185">
        <v>0</v>
      </c>
      <c r="CI31" s="135" t="str">
        <f t="shared" si="36"/>
        <v>0</v>
      </c>
      <c r="CJ31" s="135">
        <f t="shared" si="45"/>
        <v>0</v>
      </c>
      <c r="CK31" s="135">
        <f t="shared" si="37"/>
        <v>0</v>
      </c>
      <c r="CL31" s="141">
        <f t="shared" si="38"/>
        <v>0</v>
      </c>
    </row>
    <row r="32" spans="1:90" ht="12.75">
      <c r="A32" s="3"/>
      <c r="B32" s="3" t="s">
        <v>375</v>
      </c>
      <c r="C32" s="2" t="s">
        <v>37</v>
      </c>
      <c r="D32" s="5">
        <f t="shared" si="14"/>
        <v>47886</v>
      </c>
      <c r="E32" s="190">
        <v>264</v>
      </c>
      <c r="F32" s="18">
        <f t="shared" si="15"/>
        <v>311</v>
      </c>
      <c r="G32" s="214">
        <v>7.999686472913664</v>
      </c>
      <c r="H32" s="202">
        <v>181</v>
      </c>
      <c r="I32"/>
      <c r="J32" s="196">
        <v>1703</v>
      </c>
      <c r="K32" s="196">
        <v>4327</v>
      </c>
      <c r="L32" s="196">
        <v>17614</v>
      </c>
      <c r="M32" s="196">
        <v>9151</v>
      </c>
      <c r="N32" s="196">
        <v>7828</v>
      </c>
      <c r="O32" s="196">
        <v>4777</v>
      </c>
      <c r="P32" s="196">
        <v>2223</v>
      </c>
      <c r="Q32" s="196">
        <v>263</v>
      </c>
      <c r="R32" s="196">
        <v>47886</v>
      </c>
      <c r="S32" s="5"/>
      <c r="T32" s="9">
        <f t="shared" si="16"/>
        <v>0.0355636302886021</v>
      </c>
      <c r="U32" s="9">
        <f t="shared" si="0"/>
        <v>0.09036043937685335</v>
      </c>
      <c r="V32" s="9">
        <f t="shared" si="1"/>
        <v>0.3678319341770037</v>
      </c>
      <c r="W32" s="9">
        <f t="shared" si="2"/>
        <v>0.19109969510921773</v>
      </c>
      <c r="X32" s="9">
        <f t="shared" si="3"/>
        <v>0.16347157833187154</v>
      </c>
      <c r="Y32" s="9">
        <f t="shared" si="4"/>
        <v>0.09975775800860377</v>
      </c>
      <c r="Z32" s="9">
        <f t="shared" si="5"/>
        <v>0.04642275404084701</v>
      </c>
      <c r="AA32" s="9">
        <f t="shared" si="6"/>
        <v>0.005492210667000794</v>
      </c>
      <c r="AB32" s="9"/>
      <c r="AC32" s="196">
        <v>-5</v>
      </c>
      <c r="AD32" s="196">
        <v>-1</v>
      </c>
      <c r="AE32" s="196">
        <v>26</v>
      </c>
      <c r="AF32" s="196">
        <v>99</v>
      </c>
      <c r="AG32" s="196">
        <v>64</v>
      </c>
      <c r="AH32" s="196">
        <v>78</v>
      </c>
      <c r="AI32" s="196">
        <v>43</v>
      </c>
      <c r="AJ32" s="196">
        <v>6</v>
      </c>
      <c r="AK32" s="196">
        <v>310</v>
      </c>
      <c r="AL32" s="5"/>
      <c r="AM32" s="193">
        <v>-5</v>
      </c>
      <c r="AN32" s="193">
        <v>-4</v>
      </c>
      <c r="AO32" s="193">
        <v>3</v>
      </c>
      <c r="AP32" s="193">
        <v>0</v>
      </c>
      <c r="AQ32" s="193">
        <v>0</v>
      </c>
      <c r="AR32" s="193">
        <v>1</v>
      </c>
      <c r="AS32" s="193">
        <v>3</v>
      </c>
      <c r="AT32" s="193">
        <v>1</v>
      </c>
      <c r="AU32" s="193">
        <v>-1</v>
      </c>
      <c r="AV32">
        <f t="shared" si="39"/>
        <v>5</v>
      </c>
      <c r="AW32">
        <f t="shared" si="7"/>
        <v>4</v>
      </c>
      <c r="AX32">
        <f t="shared" si="8"/>
        <v>-3</v>
      </c>
      <c r="AY32">
        <f t="shared" si="9"/>
        <v>0</v>
      </c>
      <c r="AZ32">
        <f t="shared" si="10"/>
        <v>0</v>
      </c>
      <c r="BA32">
        <f t="shared" si="11"/>
        <v>-1</v>
      </c>
      <c r="BB32">
        <f t="shared" si="12"/>
        <v>-3</v>
      </c>
      <c r="BC32">
        <f t="shared" si="17"/>
        <v>-1</v>
      </c>
      <c r="BD32">
        <f t="shared" si="18"/>
        <v>1</v>
      </c>
      <c r="BG32" s="188">
        <v>646849.4333333333</v>
      </c>
      <c r="BH32" s="107" t="str">
        <f t="shared" si="19"/>
        <v>0</v>
      </c>
      <c r="BI32" s="108">
        <f t="shared" si="20"/>
        <v>3881096.6</v>
      </c>
      <c r="BJ32" s="27">
        <f t="shared" si="21"/>
        <v>0</v>
      </c>
      <c r="BK32" s="25" t="str">
        <f t="shared" si="22"/>
        <v>100%</v>
      </c>
      <c r="BL32" s="26" t="str">
        <f t="shared" si="13"/>
        <v>0%</v>
      </c>
      <c r="BM32" s="111">
        <f t="shared" si="23"/>
        <v>646849.4333333333</v>
      </c>
      <c r="BN32" s="186">
        <v>787555.9422222222</v>
      </c>
      <c r="BO32" s="135" t="str">
        <f t="shared" si="24"/>
        <v>0</v>
      </c>
      <c r="BP32" s="135">
        <f t="shared" si="40"/>
        <v>4725335.653333333</v>
      </c>
      <c r="BQ32" s="135">
        <f t="shared" si="41"/>
        <v>0</v>
      </c>
      <c r="BR32" s="141">
        <f t="shared" si="25"/>
        <v>787555.9422222222</v>
      </c>
      <c r="BS32" s="185">
        <v>524718.5022222223</v>
      </c>
      <c r="BT32" s="135" t="str">
        <f t="shared" si="26"/>
        <v>0</v>
      </c>
      <c r="BU32" s="135">
        <f t="shared" si="42"/>
        <v>3148311.0133333337</v>
      </c>
      <c r="BV32" s="135">
        <f t="shared" si="27"/>
        <v>0</v>
      </c>
      <c r="BW32" s="141">
        <f t="shared" si="28"/>
        <v>524718.5022222223</v>
      </c>
      <c r="BX32" s="185">
        <v>648505.0666666667</v>
      </c>
      <c r="BY32" s="135" t="str">
        <f t="shared" si="29"/>
        <v>0</v>
      </c>
      <c r="BZ32" s="135">
        <f t="shared" si="43"/>
        <v>3891030.4</v>
      </c>
      <c r="CA32" s="135">
        <f t="shared" si="30"/>
        <v>0</v>
      </c>
      <c r="CB32" s="141">
        <f t="shared" si="31"/>
        <v>648505.0666666667</v>
      </c>
      <c r="CC32" s="230">
        <f t="shared" si="32"/>
        <v>632763.1311111111</v>
      </c>
      <c r="CD32" s="135" t="str">
        <f t="shared" si="33"/>
        <v>0</v>
      </c>
      <c r="CE32" s="135">
        <f t="shared" si="44"/>
        <v>3796578.786666667</v>
      </c>
      <c r="CF32" s="135">
        <f t="shared" si="34"/>
        <v>0</v>
      </c>
      <c r="CG32" s="141">
        <f t="shared" si="35"/>
        <v>632763.1311111111</v>
      </c>
      <c r="CH32" s="185">
        <v>0</v>
      </c>
      <c r="CI32" s="135" t="str">
        <f t="shared" si="36"/>
        <v>0</v>
      </c>
      <c r="CJ32" s="135">
        <f t="shared" si="45"/>
        <v>0</v>
      </c>
      <c r="CK32" s="135">
        <f t="shared" si="37"/>
        <v>0</v>
      </c>
      <c r="CL32" s="141">
        <f t="shared" si="38"/>
        <v>0</v>
      </c>
    </row>
    <row r="33" spans="1:90" ht="12.75">
      <c r="A33" s="3"/>
      <c r="B33" s="3" t="s">
        <v>386</v>
      </c>
      <c r="C33" s="2" t="s">
        <v>38</v>
      </c>
      <c r="D33" s="5">
        <f t="shared" si="14"/>
        <v>211726</v>
      </c>
      <c r="E33" s="190">
        <v>3942</v>
      </c>
      <c r="F33" s="18">
        <f t="shared" si="15"/>
        <v>1300</v>
      </c>
      <c r="G33" s="214">
        <v>4.53340165817261</v>
      </c>
      <c r="H33" s="202">
        <v>274</v>
      </c>
      <c r="I33"/>
      <c r="J33" s="196">
        <v>90031</v>
      </c>
      <c r="K33" s="196">
        <v>44529</v>
      </c>
      <c r="L33" s="196">
        <v>38806</v>
      </c>
      <c r="M33" s="196">
        <v>17159</v>
      </c>
      <c r="N33" s="196">
        <v>11782</v>
      </c>
      <c r="O33" s="196">
        <v>5608</v>
      </c>
      <c r="P33" s="196">
        <v>3511</v>
      </c>
      <c r="Q33" s="196">
        <v>300</v>
      </c>
      <c r="R33" s="196">
        <v>211726</v>
      </c>
      <c r="S33" s="5"/>
      <c r="T33" s="9">
        <f t="shared" si="16"/>
        <v>0.4252241104068466</v>
      </c>
      <c r="U33" s="9">
        <f t="shared" si="0"/>
        <v>0.21031427410898992</v>
      </c>
      <c r="V33" s="9">
        <f t="shared" si="1"/>
        <v>0.18328405580797824</v>
      </c>
      <c r="W33" s="9">
        <f t="shared" si="2"/>
        <v>0.08104342404806211</v>
      </c>
      <c r="X33" s="9">
        <f t="shared" si="3"/>
        <v>0.055647393329114045</v>
      </c>
      <c r="Y33" s="9">
        <f t="shared" si="4"/>
        <v>0.026487063468822913</v>
      </c>
      <c r="Z33" s="9">
        <f t="shared" si="5"/>
        <v>0.016582753180998083</v>
      </c>
      <c r="AA33" s="9">
        <f t="shared" si="6"/>
        <v>0.0014169256491881016</v>
      </c>
      <c r="AB33" s="9"/>
      <c r="AC33" s="196">
        <v>386</v>
      </c>
      <c r="AD33" s="196">
        <v>393</v>
      </c>
      <c r="AE33" s="196">
        <v>142</v>
      </c>
      <c r="AF33" s="196">
        <v>168</v>
      </c>
      <c r="AG33" s="196">
        <v>100</v>
      </c>
      <c r="AH33" s="196">
        <v>63</v>
      </c>
      <c r="AI33" s="196">
        <v>35</v>
      </c>
      <c r="AJ33" s="196">
        <v>2</v>
      </c>
      <c r="AK33" s="196">
        <v>1289</v>
      </c>
      <c r="AL33" s="5"/>
      <c r="AM33" s="193">
        <v>-135</v>
      </c>
      <c r="AN33" s="193">
        <v>23</v>
      </c>
      <c r="AO33" s="193">
        <v>59</v>
      </c>
      <c r="AP33" s="193">
        <v>19</v>
      </c>
      <c r="AQ33" s="193">
        <v>11</v>
      </c>
      <c r="AR33" s="193">
        <v>-3</v>
      </c>
      <c r="AS33" s="193">
        <v>12</v>
      </c>
      <c r="AT33" s="193">
        <v>3</v>
      </c>
      <c r="AU33" s="193">
        <v>-11</v>
      </c>
      <c r="AV33">
        <f t="shared" si="39"/>
        <v>135</v>
      </c>
      <c r="AW33">
        <f t="shared" si="7"/>
        <v>-23</v>
      </c>
      <c r="AX33">
        <f t="shared" si="8"/>
        <v>-59</v>
      </c>
      <c r="AY33">
        <f t="shared" si="9"/>
        <v>-19</v>
      </c>
      <c r="AZ33">
        <f t="shared" si="10"/>
        <v>-11</v>
      </c>
      <c r="BA33">
        <f t="shared" si="11"/>
        <v>3</v>
      </c>
      <c r="BB33">
        <f t="shared" si="12"/>
        <v>-12</v>
      </c>
      <c r="BC33">
        <f t="shared" si="17"/>
        <v>-3</v>
      </c>
      <c r="BD33">
        <f t="shared" si="18"/>
        <v>11</v>
      </c>
      <c r="BG33" s="188">
        <v>2760423.96</v>
      </c>
      <c r="BH33" s="107" t="str">
        <f t="shared" si="19"/>
        <v>0</v>
      </c>
      <c r="BI33" s="108">
        <f t="shared" si="20"/>
        <v>16562543.76</v>
      </c>
      <c r="BJ33" s="27">
        <f t="shared" si="21"/>
        <v>0</v>
      </c>
      <c r="BK33" s="25" t="str">
        <f t="shared" si="22"/>
        <v>100%</v>
      </c>
      <c r="BL33" s="26" t="str">
        <f t="shared" si="13"/>
        <v>0%</v>
      </c>
      <c r="BM33" s="111">
        <f t="shared" si="23"/>
        <v>2760423.96</v>
      </c>
      <c r="BN33" s="186">
        <v>1149628.5177777777</v>
      </c>
      <c r="BO33" s="135" t="str">
        <f t="shared" si="24"/>
        <v>0</v>
      </c>
      <c r="BP33" s="135">
        <f t="shared" si="40"/>
        <v>6897771.106666666</v>
      </c>
      <c r="BQ33" s="135">
        <f t="shared" si="41"/>
        <v>0</v>
      </c>
      <c r="BR33" s="141">
        <f t="shared" si="25"/>
        <v>1149628.5177777777</v>
      </c>
      <c r="BS33" s="185">
        <v>1756490.0544444448</v>
      </c>
      <c r="BT33" s="135" t="str">
        <f t="shared" si="26"/>
        <v>0</v>
      </c>
      <c r="BU33" s="135">
        <f t="shared" si="42"/>
        <v>10538940.326666668</v>
      </c>
      <c r="BV33" s="135">
        <f t="shared" si="27"/>
        <v>0</v>
      </c>
      <c r="BW33" s="141">
        <f t="shared" si="28"/>
        <v>1756490.0544444448</v>
      </c>
      <c r="BX33" s="185">
        <v>1863090.6666666663</v>
      </c>
      <c r="BY33" s="135" t="str">
        <f t="shared" si="29"/>
        <v>0</v>
      </c>
      <c r="BZ33" s="135">
        <f t="shared" si="43"/>
        <v>11178543.999999998</v>
      </c>
      <c r="CA33" s="135">
        <f t="shared" si="30"/>
        <v>0</v>
      </c>
      <c r="CB33" s="141">
        <f t="shared" si="31"/>
        <v>1863090.6666666663</v>
      </c>
      <c r="CC33" s="230">
        <f t="shared" si="32"/>
        <v>1708231.3666666665</v>
      </c>
      <c r="CD33" s="135" t="str">
        <f t="shared" si="33"/>
        <v>0</v>
      </c>
      <c r="CE33" s="135">
        <f t="shared" si="44"/>
        <v>10249388.2</v>
      </c>
      <c r="CF33" s="135">
        <f t="shared" si="34"/>
        <v>0</v>
      </c>
      <c r="CG33" s="141">
        <f t="shared" si="35"/>
        <v>1708231.3666666665</v>
      </c>
      <c r="CH33" s="185">
        <v>0</v>
      </c>
      <c r="CI33" s="135" t="str">
        <f t="shared" si="36"/>
        <v>0</v>
      </c>
      <c r="CJ33" s="135">
        <f t="shared" si="45"/>
        <v>0</v>
      </c>
      <c r="CK33" s="135">
        <f t="shared" si="37"/>
        <v>0</v>
      </c>
      <c r="CL33" s="141">
        <f t="shared" si="38"/>
        <v>0</v>
      </c>
    </row>
    <row r="34" spans="1:90" ht="12.75">
      <c r="A34" s="3" t="s">
        <v>387</v>
      </c>
      <c r="B34" s="3" t="s">
        <v>384</v>
      </c>
      <c r="C34" s="2" t="s">
        <v>39</v>
      </c>
      <c r="D34" s="5">
        <f t="shared" si="14"/>
        <v>62844</v>
      </c>
      <c r="E34" s="190">
        <v>601</v>
      </c>
      <c r="F34" s="18">
        <f t="shared" si="15"/>
        <v>182</v>
      </c>
      <c r="G34" s="214">
        <v>8.255367105031327</v>
      </c>
      <c r="H34" s="202">
        <v>103</v>
      </c>
      <c r="I34"/>
      <c r="J34" s="196">
        <v>5756</v>
      </c>
      <c r="K34" s="196">
        <v>16339</v>
      </c>
      <c r="L34" s="196">
        <v>18432</v>
      </c>
      <c r="M34" s="196">
        <v>9032</v>
      </c>
      <c r="N34" s="196">
        <v>6890</v>
      </c>
      <c r="O34" s="196">
        <v>4009</v>
      </c>
      <c r="P34" s="196">
        <v>2176</v>
      </c>
      <c r="Q34" s="196">
        <v>210</v>
      </c>
      <c r="R34" s="196">
        <v>62844</v>
      </c>
      <c r="S34" s="5"/>
      <c r="T34" s="9">
        <f t="shared" si="16"/>
        <v>0.09159187830182675</v>
      </c>
      <c r="U34" s="9">
        <f t="shared" si="0"/>
        <v>0.25999299853605756</v>
      </c>
      <c r="V34" s="9">
        <f t="shared" si="1"/>
        <v>0.293297689516899</v>
      </c>
      <c r="W34" s="9">
        <f t="shared" si="2"/>
        <v>0.14372095983705685</v>
      </c>
      <c r="X34" s="9">
        <f t="shared" si="3"/>
        <v>0.10963656037171408</v>
      </c>
      <c r="Y34" s="9">
        <f t="shared" si="4"/>
        <v>0.06379288396664758</v>
      </c>
      <c r="Z34" s="9">
        <f t="shared" si="5"/>
        <v>0.03462542167907835</v>
      </c>
      <c r="AA34" s="9">
        <f t="shared" si="6"/>
        <v>0.003341607790719878</v>
      </c>
      <c r="AB34" s="9"/>
      <c r="AC34" s="196">
        <v>32</v>
      </c>
      <c r="AD34" s="196">
        <v>81</v>
      </c>
      <c r="AE34" s="196">
        <v>-5</v>
      </c>
      <c r="AF34" s="196">
        <v>65</v>
      </c>
      <c r="AG34" s="196">
        <v>25</v>
      </c>
      <c r="AH34" s="196">
        <v>34</v>
      </c>
      <c r="AI34" s="196">
        <v>14</v>
      </c>
      <c r="AJ34" s="196">
        <v>2</v>
      </c>
      <c r="AK34" s="196">
        <v>248</v>
      </c>
      <c r="AL34" s="5"/>
      <c r="AM34" s="193">
        <v>3</v>
      </c>
      <c r="AN34" s="193">
        <v>16</v>
      </c>
      <c r="AO34" s="193">
        <v>25</v>
      </c>
      <c r="AP34" s="193">
        <v>6</v>
      </c>
      <c r="AQ34" s="193">
        <v>6</v>
      </c>
      <c r="AR34" s="193">
        <v>3</v>
      </c>
      <c r="AS34" s="193">
        <v>7</v>
      </c>
      <c r="AT34" s="193">
        <v>0</v>
      </c>
      <c r="AU34" s="193">
        <v>66</v>
      </c>
      <c r="AV34">
        <f t="shared" si="39"/>
        <v>-3</v>
      </c>
      <c r="AW34">
        <f t="shared" si="7"/>
        <v>-16</v>
      </c>
      <c r="AX34">
        <f t="shared" si="8"/>
        <v>-25</v>
      </c>
      <c r="AY34">
        <f t="shared" si="9"/>
        <v>-6</v>
      </c>
      <c r="AZ34">
        <f t="shared" si="10"/>
        <v>-6</v>
      </c>
      <c r="BA34">
        <f t="shared" si="11"/>
        <v>-3</v>
      </c>
      <c r="BB34">
        <f t="shared" si="12"/>
        <v>-7</v>
      </c>
      <c r="BC34">
        <f t="shared" si="17"/>
        <v>0</v>
      </c>
      <c r="BD34">
        <f t="shared" si="18"/>
        <v>-66</v>
      </c>
      <c r="BG34" s="188">
        <v>509036.1226666667</v>
      </c>
      <c r="BH34" s="107">
        <f t="shared" si="19"/>
        <v>127259.03066666667</v>
      </c>
      <c r="BI34" s="108">
        <f t="shared" si="20"/>
        <v>3054216.736</v>
      </c>
      <c r="BJ34" s="27">
        <f t="shared" si="21"/>
        <v>763554.184</v>
      </c>
      <c r="BK34" s="25">
        <f t="shared" si="22"/>
        <v>0.8</v>
      </c>
      <c r="BL34" s="26">
        <f t="shared" si="13"/>
        <v>0.2</v>
      </c>
      <c r="BM34" s="111">
        <f t="shared" si="23"/>
        <v>509036.1226666667</v>
      </c>
      <c r="BN34" s="186">
        <v>472599.29777777777</v>
      </c>
      <c r="BO34" s="135">
        <f t="shared" si="24"/>
        <v>118149.82444444444</v>
      </c>
      <c r="BP34" s="135">
        <f t="shared" si="40"/>
        <v>2835595.7866666666</v>
      </c>
      <c r="BQ34" s="135">
        <f t="shared" si="41"/>
        <v>708898.9466666667</v>
      </c>
      <c r="BR34" s="141">
        <f t="shared" si="25"/>
        <v>472599.29777777777</v>
      </c>
      <c r="BS34" s="185">
        <v>605957.6977777778</v>
      </c>
      <c r="BT34" s="135">
        <f t="shared" si="26"/>
        <v>151489.42444444445</v>
      </c>
      <c r="BU34" s="135">
        <f t="shared" si="42"/>
        <v>3635746.1866666665</v>
      </c>
      <c r="BV34" s="135">
        <f t="shared" si="27"/>
        <v>908936.5466666666</v>
      </c>
      <c r="BW34" s="141">
        <f t="shared" si="28"/>
        <v>605957.6977777778</v>
      </c>
      <c r="BX34" s="185">
        <v>266869.01333333337</v>
      </c>
      <c r="BY34" s="135">
        <f t="shared" si="29"/>
        <v>66717.25333333334</v>
      </c>
      <c r="BZ34" s="135">
        <f t="shared" si="43"/>
        <v>1601214.08</v>
      </c>
      <c r="CA34" s="135">
        <f t="shared" si="30"/>
        <v>400303.52</v>
      </c>
      <c r="CB34" s="141">
        <f t="shared" si="31"/>
        <v>266869.01333333337</v>
      </c>
      <c r="CC34" s="230">
        <f t="shared" si="32"/>
        <v>247144.93688888886</v>
      </c>
      <c r="CD34" s="135">
        <f t="shared" si="33"/>
        <v>61786.234222222214</v>
      </c>
      <c r="CE34" s="135">
        <f t="shared" si="44"/>
        <v>1482869.6213333332</v>
      </c>
      <c r="CF34" s="135">
        <f t="shared" si="34"/>
        <v>370717.4053333333</v>
      </c>
      <c r="CG34" s="141">
        <f t="shared" si="35"/>
        <v>247144.93688888886</v>
      </c>
      <c r="CH34" s="185">
        <v>0</v>
      </c>
      <c r="CI34" s="135">
        <f t="shared" si="36"/>
        <v>0</v>
      </c>
      <c r="CJ34" s="135">
        <f t="shared" si="45"/>
        <v>0</v>
      </c>
      <c r="CK34" s="135">
        <f t="shared" si="37"/>
        <v>0</v>
      </c>
      <c r="CL34" s="141">
        <f t="shared" si="38"/>
        <v>0</v>
      </c>
    </row>
    <row r="35" spans="1:90" ht="12.75">
      <c r="A35" s="3" t="s">
        <v>393</v>
      </c>
      <c r="B35" s="3" t="s">
        <v>384</v>
      </c>
      <c r="C35" s="2" t="s">
        <v>40</v>
      </c>
      <c r="D35" s="5">
        <f t="shared" si="14"/>
        <v>58590</v>
      </c>
      <c r="E35" s="190">
        <v>480</v>
      </c>
      <c r="F35" s="18">
        <f t="shared" si="15"/>
        <v>610</v>
      </c>
      <c r="G35" s="214">
        <v>7.628814183994638</v>
      </c>
      <c r="H35" s="202">
        <v>57</v>
      </c>
      <c r="I35"/>
      <c r="J35" s="196">
        <v>15247</v>
      </c>
      <c r="K35" s="196">
        <v>16593</v>
      </c>
      <c r="L35" s="196">
        <v>13253</v>
      </c>
      <c r="M35" s="196">
        <v>7214</v>
      </c>
      <c r="N35" s="196">
        <v>4013</v>
      </c>
      <c r="O35" s="196">
        <v>1498</v>
      </c>
      <c r="P35" s="196">
        <v>714</v>
      </c>
      <c r="Q35" s="196">
        <v>58</v>
      </c>
      <c r="R35" s="196">
        <v>58590</v>
      </c>
      <c r="S35" s="5"/>
      <c r="T35" s="9">
        <f t="shared" si="16"/>
        <v>0.2602321215224441</v>
      </c>
      <c r="U35" s="9">
        <f t="shared" si="0"/>
        <v>0.28320532514080904</v>
      </c>
      <c r="V35" s="9">
        <f t="shared" si="1"/>
        <v>0.2261990100699778</v>
      </c>
      <c r="W35" s="9">
        <f t="shared" si="2"/>
        <v>0.12312681344939409</v>
      </c>
      <c r="X35" s="9">
        <f t="shared" si="3"/>
        <v>0.06849291688001366</v>
      </c>
      <c r="Y35" s="9">
        <f t="shared" si="4"/>
        <v>0.025567502986857827</v>
      </c>
      <c r="Z35" s="9">
        <f t="shared" si="5"/>
        <v>0.012186379928315413</v>
      </c>
      <c r="AA35" s="9">
        <f t="shared" si="6"/>
        <v>0.0009899300221880866</v>
      </c>
      <c r="AB35" s="9"/>
      <c r="AC35" s="196">
        <v>93</v>
      </c>
      <c r="AD35" s="196">
        <v>88</v>
      </c>
      <c r="AE35" s="196">
        <v>143</v>
      </c>
      <c r="AF35" s="196">
        <v>154</v>
      </c>
      <c r="AG35" s="196">
        <v>68</v>
      </c>
      <c r="AH35" s="196">
        <v>35</v>
      </c>
      <c r="AI35" s="196">
        <v>17</v>
      </c>
      <c r="AJ35" s="196">
        <v>1</v>
      </c>
      <c r="AK35" s="196">
        <v>599</v>
      </c>
      <c r="AL35" s="5"/>
      <c r="AM35" s="193">
        <v>-15</v>
      </c>
      <c r="AN35" s="193">
        <v>8</v>
      </c>
      <c r="AO35" s="193">
        <v>-10</v>
      </c>
      <c r="AP35" s="193">
        <v>1</v>
      </c>
      <c r="AQ35" s="193">
        <v>13</v>
      </c>
      <c r="AR35" s="193">
        <v>-9</v>
      </c>
      <c r="AS35" s="193">
        <v>2</v>
      </c>
      <c r="AT35" s="193">
        <v>-1</v>
      </c>
      <c r="AU35" s="193">
        <v>-11</v>
      </c>
      <c r="AV35">
        <f t="shared" si="39"/>
        <v>15</v>
      </c>
      <c r="AW35">
        <f t="shared" si="7"/>
        <v>-8</v>
      </c>
      <c r="AX35">
        <f t="shared" si="8"/>
        <v>10</v>
      </c>
      <c r="AY35">
        <f t="shared" si="9"/>
        <v>-1</v>
      </c>
      <c r="AZ35">
        <f t="shared" si="10"/>
        <v>-13</v>
      </c>
      <c r="BA35">
        <f t="shared" si="11"/>
        <v>9</v>
      </c>
      <c r="BB35">
        <f t="shared" si="12"/>
        <v>-2</v>
      </c>
      <c r="BC35">
        <f t="shared" si="17"/>
        <v>1</v>
      </c>
      <c r="BD35">
        <f t="shared" si="18"/>
        <v>11</v>
      </c>
      <c r="BG35" s="188">
        <v>471168.64533333335</v>
      </c>
      <c r="BH35" s="107">
        <f t="shared" si="19"/>
        <v>117792.16133333334</v>
      </c>
      <c r="BI35" s="108">
        <f t="shared" si="20"/>
        <v>2827011.872</v>
      </c>
      <c r="BJ35" s="27">
        <f t="shared" si="21"/>
        <v>706752.968</v>
      </c>
      <c r="BK35" s="25">
        <f t="shared" si="22"/>
        <v>0.8</v>
      </c>
      <c r="BL35" s="26">
        <f t="shared" si="13"/>
        <v>0.2</v>
      </c>
      <c r="BM35" s="111">
        <f t="shared" si="23"/>
        <v>471168.64533333335</v>
      </c>
      <c r="BN35" s="186">
        <v>401080.5893333333</v>
      </c>
      <c r="BO35" s="135">
        <f t="shared" si="24"/>
        <v>100270.14733333333</v>
      </c>
      <c r="BP35" s="135">
        <f t="shared" si="40"/>
        <v>2406483.536</v>
      </c>
      <c r="BQ35" s="135">
        <f t="shared" si="41"/>
        <v>601620.884</v>
      </c>
      <c r="BR35" s="141">
        <f t="shared" si="25"/>
        <v>401080.5893333333</v>
      </c>
      <c r="BS35" s="185">
        <v>235454.91111111117</v>
      </c>
      <c r="BT35" s="135">
        <f t="shared" si="26"/>
        <v>58863.72777777779</v>
      </c>
      <c r="BU35" s="135">
        <f t="shared" si="42"/>
        <v>1412729.466666667</v>
      </c>
      <c r="BV35" s="135">
        <f t="shared" si="27"/>
        <v>353182.36666666676</v>
      </c>
      <c r="BW35" s="141">
        <f t="shared" si="28"/>
        <v>235454.91111111117</v>
      </c>
      <c r="BX35" s="185">
        <v>554620.9066666666</v>
      </c>
      <c r="BY35" s="135">
        <f t="shared" si="29"/>
        <v>138655.22666666665</v>
      </c>
      <c r="BZ35" s="135">
        <f t="shared" si="43"/>
        <v>3327725.4399999995</v>
      </c>
      <c r="CA35" s="135">
        <f t="shared" si="30"/>
        <v>831931.3599999999</v>
      </c>
      <c r="CB35" s="141">
        <f t="shared" si="31"/>
        <v>554620.9066666666</v>
      </c>
      <c r="CC35" s="230">
        <f t="shared" si="32"/>
        <v>700625.8720000001</v>
      </c>
      <c r="CD35" s="135">
        <f t="shared" si="33"/>
        <v>175156.46800000002</v>
      </c>
      <c r="CE35" s="135">
        <f t="shared" si="44"/>
        <v>4203755.232000001</v>
      </c>
      <c r="CF35" s="135">
        <f t="shared" si="34"/>
        <v>1050938.8080000002</v>
      </c>
      <c r="CG35" s="141">
        <f t="shared" si="35"/>
        <v>700625.8720000001</v>
      </c>
      <c r="CH35" s="185">
        <v>0</v>
      </c>
      <c r="CI35" s="135">
        <f t="shared" si="36"/>
        <v>0</v>
      </c>
      <c r="CJ35" s="135">
        <f t="shared" si="45"/>
        <v>0</v>
      </c>
      <c r="CK35" s="135">
        <f t="shared" si="37"/>
        <v>0</v>
      </c>
      <c r="CL35" s="141">
        <f t="shared" si="38"/>
        <v>0</v>
      </c>
    </row>
    <row r="36" spans="1:90" ht="12.75">
      <c r="A36" s="3"/>
      <c r="B36" s="3" t="s">
        <v>385</v>
      </c>
      <c r="C36" s="2" t="s">
        <v>41</v>
      </c>
      <c r="D36" s="5">
        <f t="shared" si="14"/>
        <v>114132</v>
      </c>
      <c r="E36" s="190">
        <v>540</v>
      </c>
      <c r="F36" s="18">
        <f t="shared" si="15"/>
        <v>629</v>
      </c>
      <c r="G36" s="214">
        <v>11.845452800365516</v>
      </c>
      <c r="H36" s="202">
        <v>276</v>
      </c>
      <c r="I36"/>
      <c r="J36" s="196">
        <v>3804</v>
      </c>
      <c r="K36" s="196">
        <v>12476</v>
      </c>
      <c r="L36" s="196">
        <v>34206</v>
      </c>
      <c r="M36" s="196">
        <v>32129</v>
      </c>
      <c r="N36" s="196">
        <v>21729</v>
      </c>
      <c r="O36" s="196">
        <v>6214</v>
      </c>
      <c r="P36" s="196">
        <v>3325</v>
      </c>
      <c r="Q36" s="196">
        <v>249</v>
      </c>
      <c r="R36" s="196">
        <v>114132</v>
      </c>
      <c r="S36" s="5"/>
      <c r="T36" s="9">
        <f t="shared" si="16"/>
        <v>0.03332982861949322</v>
      </c>
      <c r="U36" s="9">
        <f t="shared" si="0"/>
        <v>0.10931202467318543</v>
      </c>
      <c r="V36" s="9">
        <f t="shared" si="1"/>
        <v>0.29970560403743035</v>
      </c>
      <c r="W36" s="9">
        <f t="shared" si="2"/>
        <v>0.28150737742263343</v>
      </c>
      <c r="X36" s="9">
        <f t="shared" si="3"/>
        <v>0.19038481757964462</v>
      </c>
      <c r="Y36" s="9">
        <f t="shared" si="4"/>
        <v>0.05444572950618582</v>
      </c>
      <c r="Z36" s="9">
        <f t="shared" si="5"/>
        <v>0.02913293379595556</v>
      </c>
      <c r="AA36" s="9">
        <f t="shared" si="6"/>
        <v>0.0021816843654715594</v>
      </c>
      <c r="AB36" s="9"/>
      <c r="AC36" s="196">
        <v>136</v>
      </c>
      <c r="AD36" s="196">
        <v>97</v>
      </c>
      <c r="AE36" s="196">
        <v>150</v>
      </c>
      <c r="AF36" s="196">
        <v>187</v>
      </c>
      <c r="AG36" s="196">
        <v>2</v>
      </c>
      <c r="AH36" s="196">
        <v>20</v>
      </c>
      <c r="AI36" s="196">
        <v>10</v>
      </c>
      <c r="AJ36" s="196">
        <v>0</v>
      </c>
      <c r="AK36" s="196">
        <v>602</v>
      </c>
      <c r="AL36" s="5"/>
      <c r="AM36" s="193">
        <v>-24</v>
      </c>
      <c r="AN36" s="193">
        <v>-6</v>
      </c>
      <c r="AO36" s="193">
        <v>-9</v>
      </c>
      <c r="AP36" s="193">
        <v>-13</v>
      </c>
      <c r="AQ36" s="193">
        <v>7</v>
      </c>
      <c r="AR36" s="193">
        <v>10</v>
      </c>
      <c r="AS36" s="193">
        <v>9</v>
      </c>
      <c r="AT36" s="193">
        <v>-1</v>
      </c>
      <c r="AU36" s="193">
        <v>-27</v>
      </c>
      <c r="AV36">
        <f t="shared" si="39"/>
        <v>24</v>
      </c>
      <c r="AW36">
        <f t="shared" si="7"/>
        <v>6</v>
      </c>
      <c r="AX36">
        <f t="shared" si="8"/>
        <v>9</v>
      </c>
      <c r="AY36">
        <f t="shared" si="9"/>
        <v>13</v>
      </c>
      <c r="AZ36">
        <f t="shared" si="10"/>
        <v>-7</v>
      </c>
      <c r="BA36">
        <f t="shared" si="11"/>
        <v>-10</v>
      </c>
      <c r="BB36">
        <f t="shared" si="12"/>
        <v>-9</v>
      </c>
      <c r="BC36">
        <f t="shared" si="17"/>
        <v>1</v>
      </c>
      <c r="BD36">
        <f t="shared" si="18"/>
        <v>27</v>
      </c>
      <c r="BG36" s="188">
        <v>1065342.6266666667</v>
      </c>
      <c r="BH36" s="107" t="str">
        <f t="shared" si="19"/>
        <v>0</v>
      </c>
      <c r="BI36" s="108">
        <f t="shared" si="20"/>
        <v>6392055.76</v>
      </c>
      <c r="BJ36" s="27">
        <f t="shared" si="21"/>
        <v>0</v>
      </c>
      <c r="BK36" s="25" t="str">
        <f t="shared" si="22"/>
        <v>100%</v>
      </c>
      <c r="BL36" s="26" t="str">
        <f t="shared" si="13"/>
        <v>0%</v>
      </c>
      <c r="BM36" s="111">
        <f t="shared" si="23"/>
        <v>1065342.6266666667</v>
      </c>
      <c r="BN36" s="186">
        <v>1728335.83</v>
      </c>
      <c r="BO36" s="135" t="str">
        <f t="shared" si="24"/>
        <v>0</v>
      </c>
      <c r="BP36" s="135">
        <f t="shared" si="40"/>
        <v>10370014.98</v>
      </c>
      <c r="BQ36" s="135">
        <f t="shared" si="41"/>
        <v>0</v>
      </c>
      <c r="BR36" s="141">
        <f t="shared" si="25"/>
        <v>1728335.83</v>
      </c>
      <c r="BS36" s="185">
        <v>2495203.1066666674</v>
      </c>
      <c r="BT36" s="135" t="str">
        <f t="shared" si="26"/>
        <v>0</v>
      </c>
      <c r="BU36" s="135">
        <f t="shared" si="42"/>
        <v>14971218.640000004</v>
      </c>
      <c r="BV36" s="135">
        <f t="shared" si="27"/>
        <v>0</v>
      </c>
      <c r="BW36" s="141">
        <f t="shared" si="28"/>
        <v>2495203.1066666674</v>
      </c>
      <c r="BX36" s="185">
        <v>909230.1333333333</v>
      </c>
      <c r="BY36" s="135" t="str">
        <f t="shared" si="29"/>
        <v>0</v>
      </c>
      <c r="BZ36" s="135">
        <f t="shared" si="43"/>
        <v>5455380.8</v>
      </c>
      <c r="CA36" s="135">
        <f t="shared" si="30"/>
        <v>0</v>
      </c>
      <c r="CB36" s="141">
        <f t="shared" si="31"/>
        <v>909230.1333333333</v>
      </c>
      <c r="CC36" s="230">
        <f t="shared" si="32"/>
        <v>889472.3088888889</v>
      </c>
      <c r="CD36" s="135" t="str">
        <f t="shared" si="33"/>
        <v>0</v>
      </c>
      <c r="CE36" s="135">
        <f t="shared" si="44"/>
        <v>5336833.8533333335</v>
      </c>
      <c r="CF36" s="135">
        <f t="shared" si="34"/>
        <v>0</v>
      </c>
      <c r="CG36" s="141">
        <f t="shared" si="35"/>
        <v>889472.3088888889</v>
      </c>
      <c r="CH36" s="185">
        <v>0</v>
      </c>
      <c r="CI36" s="135" t="str">
        <f t="shared" si="36"/>
        <v>0</v>
      </c>
      <c r="CJ36" s="135">
        <f t="shared" si="45"/>
        <v>0</v>
      </c>
      <c r="CK36" s="135">
        <f t="shared" si="37"/>
        <v>0</v>
      </c>
      <c r="CL36" s="141">
        <f t="shared" si="38"/>
        <v>0</v>
      </c>
    </row>
    <row r="37" spans="1:90" ht="12.75">
      <c r="A37" s="3" t="s">
        <v>387</v>
      </c>
      <c r="B37" s="3" t="s">
        <v>384</v>
      </c>
      <c r="C37" s="2" t="s">
        <v>42</v>
      </c>
      <c r="D37" s="5">
        <f t="shared" si="14"/>
        <v>32706</v>
      </c>
      <c r="E37" s="190">
        <v>119</v>
      </c>
      <c r="F37" s="18">
        <f t="shared" si="15"/>
        <v>166</v>
      </c>
      <c r="G37" s="214">
        <v>10.096705304174987</v>
      </c>
      <c r="H37" s="202">
        <v>2</v>
      </c>
      <c r="I37"/>
      <c r="J37" s="196">
        <v>620</v>
      </c>
      <c r="K37" s="196">
        <v>2853</v>
      </c>
      <c r="L37" s="196">
        <v>6465</v>
      </c>
      <c r="M37" s="196">
        <v>8296</v>
      </c>
      <c r="N37" s="196">
        <v>5762</v>
      </c>
      <c r="O37" s="196">
        <v>4395</v>
      </c>
      <c r="P37" s="196">
        <v>3764</v>
      </c>
      <c r="Q37" s="196">
        <v>551</v>
      </c>
      <c r="R37" s="196">
        <v>32706</v>
      </c>
      <c r="S37" s="5"/>
      <c r="T37" s="9">
        <f t="shared" si="16"/>
        <v>0.018956766342567113</v>
      </c>
      <c r="U37" s="9">
        <f t="shared" si="0"/>
        <v>0.08723170060539351</v>
      </c>
      <c r="V37" s="9">
        <f t="shared" si="1"/>
        <v>0.19767015226563933</v>
      </c>
      <c r="W37" s="9">
        <f t="shared" si="2"/>
        <v>0.2536537638353819</v>
      </c>
      <c r="X37" s="9">
        <f t="shared" si="3"/>
        <v>0.176175625267535</v>
      </c>
      <c r="Y37" s="9">
        <f t="shared" si="4"/>
        <v>0.134379013025133</v>
      </c>
      <c r="Z37" s="9">
        <f t="shared" si="5"/>
        <v>0.11508591695713324</v>
      </c>
      <c r="AA37" s="9">
        <f t="shared" si="6"/>
        <v>0.0168470617012169</v>
      </c>
      <c r="AB37" s="9"/>
      <c r="AC37" s="196">
        <v>9</v>
      </c>
      <c r="AD37" s="196">
        <v>19</v>
      </c>
      <c r="AE37" s="196">
        <v>-7</v>
      </c>
      <c r="AF37" s="196">
        <v>20</v>
      </c>
      <c r="AG37" s="196">
        <v>71</v>
      </c>
      <c r="AH37" s="196">
        <v>16</v>
      </c>
      <c r="AI37" s="196">
        <v>27</v>
      </c>
      <c r="AJ37" s="196">
        <v>11</v>
      </c>
      <c r="AK37" s="196">
        <v>166</v>
      </c>
      <c r="AL37" s="5"/>
      <c r="AM37" s="193">
        <v>-3</v>
      </c>
      <c r="AN37" s="193">
        <v>-3</v>
      </c>
      <c r="AO37" s="193">
        <v>-5</v>
      </c>
      <c r="AP37" s="193">
        <v>4</v>
      </c>
      <c r="AQ37" s="193">
        <v>1</v>
      </c>
      <c r="AR37" s="193">
        <v>1</v>
      </c>
      <c r="AS37" s="193">
        <v>4</v>
      </c>
      <c r="AT37" s="193">
        <v>1</v>
      </c>
      <c r="AU37" s="193">
        <v>0</v>
      </c>
      <c r="AV37">
        <f t="shared" si="39"/>
        <v>3</v>
      </c>
      <c r="AW37">
        <f t="shared" si="7"/>
        <v>3</v>
      </c>
      <c r="AX37">
        <f t="shared" si="8"/>
        <v>5</v>
      </c>
      <c r="AY37">
        <f t="shared" si="9"/>
        <v>-4</v>
      </c>
      <c r="AZ37">
        <f t="shared" si="10"/>
        <v>-1</v>
      </c>
      <c r="BA37">
        <f t="shared" si="11"/>
        <v>-1</v>
      </c>
      <c r="BB37">
        <f t="shared" si="12"/>
        <v>-4</v>
      </c>
      <c r="BC37">
        <f t="shared" si="17"/>
        <v>-1</v>
      </c>
      <c r="BD37">
        <f t="shared" si="18"/>
        <v>0</v>
      </c>
      <c r="BG37" s="188">
        <v>254965.81866666672</v>
      </c>
      <c r="BH37" s="107">
        <f t="shared" si="19"/>
        <v>63741.45466666668</v>
      </c>
      <c r="BI37" s="108">
        <f t="shared" si="20"/>
        <v>1529794.9120000002</v>
      </c>
      <c r="BJ37" s="27">
        <f t="shared" si="21"/>
        <v>382448.72800000006</v>
      </c>
      <c r="BK37" s="25">
        <f t="shared" si="22"/>
        <v>0.8</v>
      </c>
      <c r="BL37" s="26">
        <f t="shared" si="13"/>
        <v>0.2</v>
      </c>
      <c r="BM37" s="111">
        <f t="shared" si="23"/>
        <v>254965.81866666672</v>
      </c>
      <c r="BN37" s="186">
        <v>214200.592</v>
      </c>
      <c r="BO37" s="135">
        <f t="shared" si="24"/>
        <v>53550.148</v>
      </c>
      <c r="BP37" s="135">
        <f t="shared" si="40"/>
        <v>1285203.5520000001</v>
      </c>
      <c r="BQ37" s="135">
        <f t="shared" si="41"/>
        <v>321300.88800000004</v>
      </c>
      <c r="BR37" s="141">
        <f t="shared" si="25"/>
        <v>214200.592</v>
      </c>
      <c r="BS37" s="185">
        <v>329518.37422222225</v>
      </c>
      <c r="BT37" s="135">
        <f t="shared" si="26"/>
        <v>82379.59355555556</v>
      </c>
      <c r="BU37" s="135">
        <f t="shared" si="42"/>
        <v>1977110.2453333335</v>
      </c>
      <c r="BV37" s="135">
        <f t="shared" si="27"/>
        <v>494277.5613333334</v>
      </c>
      <c r="BW37" s="141">
        <f t="shared" si="28"/>
        <v>329518.37422222225</v>
      </c>
      <c r="BX37" s="185">
        <v>415563.6266666667</v>
      </c>
      <c r="BY37" s="135">
        <f t="shared" si="29"/>
        <v>103890.90666666668</v>
      </c>
      <c r="BZ37" s="135">
        <f t="shared" si="43"/>
        <v>2493381.7600000002</v>
      </c>
      <c r="CA37" s="135">
        <f t="shared" si="30"/>
        <v>623345.4400000001</v>
      </c>
      <c r="CB37" s="141">
        <f t="shared" si="31"/>
        <v>415563.6266666667</v>
      </c>
      <c r="CC37" s="230">
        <f t="shared" si="32"/>
        <v>241178.23288888895</v>
      </c>
      <c r="CD37" s="135">
        <f t="shared" si="33"/>
        <v>60294.55822222224</v>
      </c>
      <c r="CE37" s="135">
        <f t="shared" si="44"/>
        <v>1447069.3973333337</v>
      </c>
      <c r="CF37" s="135">
        <f t="shared" si="34"/>
        <v>361767.34933333343</v>
      </c>
      <c r="CG37" s="141">
        <f t="shared" si="35"/>
        <v>241178.23288888895</v>
      </c>
      <c r="CH37" s="185">
        <v>0</v>
      </c>
      <c r="CI37" s="135">
        <f t="shared" si="36"/>
        <v>0</v>
      </c>
      <c r="CJ37" s="135">
        <f t="shared" si="45"/>
        <v>0</v>
      </c>
      <c r="CK37" s="135">
        <f t="shared" si="37"/>
        <v>0</v>
      </c>
      <c r="CL37" s="141">
        <f t="shared" si="38"/>
        <v>0</v>
      </c>
    </row>
    <row r="38" spans="1:90" ht="12.75">
      <c r="A38" s="3"/>
      <c r="B38" s="3" t="s">
        <v>375</v>
      </c>
      <c r="C38" s="2" t="s">
        <v>43</v>
      </c>
      <c r="D38" s="5">
        <f t="shared" si="14"/>
        <v>127486</v>
      </c>
      <c r="E38" s="190">
        <v>696</v>
      </c>
      <c r="F38" s="18">
        <f t="shared" si="15"/>
        <v>868</v>
      </c>
      <c r="G38" s="214">
        <v>9.582477754962355</v>
      </c>
      <c r="H38" s="202">
        <v>174</v>
      </c>
      <c r="I38"/>
      <c r="J38" s="196">
        <v>27417</v>
      </c>
      <c r="K38" s="196">
        <v>28542</v>
      </c>
      <c r="L38" s="196">
        <v>33877</v>
      </c>
      <c r="M38" s="196">
        <v>19375</v>
      </c>
      <c r="N38" s="196">
        <v>10897</v>
      </c>
      <c r="O38" s="196">
        <v>4512</v>
      </c>
      <c r="P38" s="196">
        <v>2680</v>
      </c>
      <c r="Q38" s="196">
        <v>186</v>
      </c>
      <c r="R38" s="196">
        <v>127486</v>
      </c>
      <c r="S38" s="5"/>
      <c r="T38" s="9">
        <f t="shared" si="16"/>
        <v>0.21505890842916084</v>
      </c>
      <c r="U38" s="9">
        <f t="shared" si="0"/>
        <v>0.22388340680545316</v>
      </c>
      <c r="V38" s="9">
        <f t="shared" si="1"/>
        <v>0.2657311391054704</v>
      </c>
      <c r="W38" s="9">
        <f t="shared" si="2"/>
        <v>0.15197747203614514</v>
      </c>
      <c r="X38" s="9">
        <f t="shared" si="3"/>
        <v>0.08547605227240639</v>
      </c>
      <c r="Y38" s="9">
        <f t="shared" si="4"/>
        <v>0.03539212148784965</v>
      </c>
      <c r="Z38" s="9">
        <f t="shared" si="5"/>
        <v>0.02102191613196743</v>
      </c>
      <c r="AA38" s="9">
        <f t="shared" si="6"/>
        <v>0.0014589837315469934</v>
      </c>
      <c r="AB38" s="9"/>
      <c r="AC38" s="196">
        <v>248</v>
      </c>
      <c r="AD38" s="196">
        <v>133</v>
      </c>
      <c r="AE38" s="196">
        <v>203</v>
      </c>
      <c r="AF38" s="196">
        <v>98</v>
      </c>
      <c r="AG38" s="196">
        <v>39</v>
      </c>
      <c r="AH38" s="196">
        <v>38</v>
      </c>
      <c r="AI38" s="196">
        <v>17</v>
      </c>
      <c r="AJ38" s="196">
        <v>8</v>
      </c>
      <c r="AK38" s="196">
        <v>784</v>
      </c>
      <c r="AL38" s="5"/>
      <c r="AM38" s="193">
        <v>-77</v>
      </c>
      <c r="AN38" s="193">
        <v>-13</v>
      </c>
      <c r="AO38" s="193">
        <v>23</v>
      </c>
      <c r="AP38" s="193">
        <v>-7</v>
      </c>
      <c r="AQ38" s="193">
        <v>-13</v>
      </c>
      <c r="AR38" s="193">
        <v>1</v>
      </c>
      <c r="AS38" s="193">
        <v>1</v>
      </c>
      <c r="AT38" s="193">
        <v>1</v>
      </c>
      <c r="AU38" s="193">
        <v>-84</v>
      </c>
      <c r="AV38">
        <f t="shared" si="39"/>
        <v>77</v>
      </c>
      <c r="AW38">
        <f t="shared" si="7"/>
        <v>13</v>
      </c>
      <c r="AX38">
        <f t="shared" si="8"/>
        <v>-23</v>
      </c>
      <c r="AY38">
        <f t="shared" si="9"/>
        <v>7</v>
      </c>
      <c r="AZ38">
        <f t="shared" si="10"/>
        <v>13</v>
      </c>
      <c r="BA38">
        <f t="shared" si="11"/>
        <v>-1</v>
      </c>
      <c r="BB38">
        <f t="shared" si="12"/>
        <v>-1</v>
      </c>
      <c r="BC38">
        <f t="shared" si="17"/>
        <v>-1</v>
      </c>
      <c r="BD38">
        <f t="shared" si="18"/>
        <v>84</v>
      </c>
      <c r="BG38" s="188">
        <v>595996.9933333332</v>
      </c>
      <c r="BH38" s="107" t="str">
        <f t="shared" si="19"/>
        <v>0</v>
      </c>
      <c r="BI38" s="108">
        <f t="shared" si="20"/>
        <v>3575981.959999999</v>
      </c>
      <c r="BJ38" s="27">
        <f t="shared" si="21"/>
        <v>0</v>
      </c>
      <c r="BK38" s="25" t="str">
        <f t="shared" si="22"/>
        <v>100%</v>
      </c>
      <c r="BL38" s="26" t="str">
        <f t="shared" si="13"/>
        <v>0%</v>
      </c>
      <c r="BM38" s="111">
        <f t="shared" si="23"/>
        <v>595996.9933333332</v>
      </c>
      <c r="BN38" s="186">
        <v>424534.11222222226</v>
      </c>
      <c r="BO38" s="135" t="str">
        <f t="shared" si="24"/>
        <v>0</v>
      </c>
      <c r="BP38" s="135">
        <f t="shared" si="40"/>
        <v>2547204.673333334</v>
      </c>
      <c r="BQ38" s="135">
        <f t="shared" si="41"/>
        <v>0</v>
      </c>
      <c r="BR38" s="141">
        <f t="shared" si="25"/>
        <v>424534.11222222226</v>
      </c>
      <c r="BS38" s="185">
        <v>970303.868888889</v>
      </c>
      <c r="BT38" s="135" t="str">
        <f t="shared" si="26"/>
        <v>0</v>
      </c>
      <c r="BU38" s="135">
        <f t="shared" si="42"/>
        <v>5821823.213333334</v>
      </c>
      <c r="BV38" s="135">
        <f t="shared" si="27"/>
        <v>0</v>
      </c>
      <c r="BW38" s="141">
        <f t="shared" si="28"/>
        <v>970303.868888889</v>
      </c>
      <c r="BX38" s="185">
        <v>679829.6000000001</v>
      </c>
      <c r="BY38" s="135" t="str">
        <f t="shared" si="29"/>
        <v>0</v>
      </c>
      <c r="BZ38" s="135">
        <f t="shared" si="43"/>
        <v>4078977.6000000006</v>
      </c>
      <c r="CA38" s="135">
        <f t="shared" si="30"/>
        <v>0</v>
      </c>
      <c r="CB38" s="141">
        <f t="shared" si="31"/>
        <v>679829.6000000001</v>
      </c>
      <c r="CC38" s="230">
        <f t="shared" si="32"/>
        <v>1166125.8311111112</v>
      </c>
      <c r="CD38" s="135" t="str">
        <f t="shared" si="33"/>
        <v>0</v>
      </c>
      <c r="CE38" s="135">
        <f t="shared" si="44"/>
        <v>6996754.986666667</v>
      </c>
      <c r="CF38" s="135">
        <f t="shared" si="34"/>
        <v>0</v>
      </c>
      <c r="CG38" s="141">
        <f t="shared" si="35"/>
        <v>1166125.8311111112</v>
      </c>
      <c r="CH38" s="185">
        <v>0</v>
      </c>
      <c r="CI38" s="135" t="str">
        <f t="shared" si="36"/>
        <v>0</v>
      </c>
      <c r="CJ38" s="135">
        <f t="shared" si="45"/>
        <v>0</v>
      </c>
      <c r="CK38" s="135">
        <f t="shared" si="37"/>
        <v>0</v>
      </c>
      <c r="CL38" s="141">
        <f t="shared" si="38"/>
        <v>0</v>
      </c>
    </row>
    <row r="39" spans="1:90" ht="12.75">
      <c r="A39" s="3"/>
      <c r="B39" s="3" t="s">
        <v>389</v>
      </c>
      <c r="C39" s="2" t="s">
        <v>44</v>
      </c>
      <c r="D39" s="5">
        <f t="shared" si="14"/>
        <v>193674</v>
      </c>
      <c r="E39" s="190">
        <v>1141</v>
      </c>
      <c r="F39" s="18">
        <f t="shared" si="15"/>
        <v>1569</v>
      </c>
      <c r="G39" s="214">
        <v>6.83224970387396</v>
      </c>
      <c r="H39" s="202">
        <v>253</v>
      </c>
      <c r="I39"/>
      <c r="J39" s="196">
        <v>49159</v>
      </c>
      <c r="K39" s="196">
        <v>71987</v>
      </c>
      <c r="L39" s="196">
        <v>37934</v>
      </c>
      <c r="M39" s="196">
        <v>17399</v>
      </c>
      <c r="N39" s="196">
        <v>9361</v>
      </c>
      <c r="O39" s="196">
        <v>4686</v>
      </c>
      <c r="P39" s="196">
        <v>2817</v>
      </c>
      <c r="Q39" s="196">
        <v>331</v>
      </c>
      <c r="R39" s="196">
        <v>193674</v>
      </c>
      <c r="S39" s="5"/>
      <c r="T39" s="9">
        <f t="shared" si="16"/>
        <v>0.25382343525718476</v>
      </c>
      <c r="U39" s="9">
        <f t="shared" si="0"/>
        <v>0.3716916054813759</v>
      </c>
      <c r="V39" s="9">
        <f t="shared" si="1"/>
        <v>0.1958652168076252</v>
      </c>
      <c r="W39" s="9">
        <f t="shared" si="2"/>
        <v>0.08983652942573603</v>
      </c>
      <c r="X39" s="9">
        <f t="shared" si="3"/>
        <v>0.04833379803174406</v>
      </c>
      <c r="Y39" s="9">
        <f t="shared" si="4"/>
        <v>0.024195297252083397</v>
      </c>
      <c r="Z39" s="9">
        <f t="shared" si="5"/>
        <v>0.014545060255893924</v>
      </c>
      <c r="AA39" s="9">
        <f t="shared" si="6"/>
        <v>0.001709057488356723</v>
      </c>
      <c r="AB39" s="9"/>
      <c r="AC39" s="196">
        <v>555</v>
      </c>
      <c r="AD39" s="196">
        <v>305</v>
      </c>
      <c r="AE39" s="196">
        <v>250</v>
      </c>
      <c r="AF39" s="196">
        <v>223</v>
      </c>
      <c r="AG39" s="196">
        <v>62</v>
      </c>
      <c r="AH39" s="196">
        <v>24</v>
      </c>
      <c r="AI39" s="196">
        <v>2</v>
      </c>
      <c r="AJ39" s="196">
        <v>6</v>
      </c>
      <c r="AK39" s="196">
        <v>1427</v>
      </c>
      <c r="AL39" s="5"/>
      <c r="AM39" s="193">
        <v>48</v>
      </c>
      <c r="AN39" s="193">
        <v>-54</v>
      </c>
      <c r="AO39" s="193">
        <v>-76</v>
      </c>
      <c r="AP39" s="193">
        <v>-52</v>
      </c>
      <c r="AQ39" s="193">
        <v>-12</v>
      </c>
      <c r="AR39" s="193">
        <v>-2</v>
      </c>
      <c r="AS39" s="193">
        <v>5</v>
      </c>
      <c r="AT39" s="193">
        <v>1</v>
      </c>
      <c r="AU39" s="193">
        <v>-142</v>
      </c>
      <c r="AV39">
        <f t="shared" si="39"/>
        <v>-48</v>
      </c>
      <c r="AW39">
        <f t="shared" si="7"/>
        <v>54</v>
      </c>
      <c r="AX39">
        <f t="shared" si="8"/>
        <v>76</v>
      </c>
      <c r="AY39">
        <f t="shared" si="9"/>
        <v>52</v>
      </c>
      <c r="AZ39">
        <f t="shared" si="10"/>
        <v>12</v>
      </c>
      <c r="BA39">
        <f t="shared" si="11"/>
        <v>2</v>
      </c>
      <c r="BB39">
        <f t="shared" si="12"/>
        <v>-5</v>
      </c>
      <c r="BC39">
        <f t="shared" si="17"/>
        <v>-1</v>
      </c>
      <c r="BD39">
        <f t="shared" si="18"/>
        <v>142</v>
      </c>
      <c r="BG39" s="188">
        <v>2281003.7866666666</v>
      </c>
      <c r="BH39" s="107" t="str">
        <f t="shared" si="19"/>
        <v>0</v>
      </c>
      <c r="BI39" s="108">
        <f t="shared" si="20"/>
        <v>13686022.719999999</v>
      </c>
      <c r="BJ39" s="27">
        <f t="shared" si="21"/>
        <v>0</v>
      </c>
      <c r="BK39" s="25" t="str">
        <f t="shared" si="22"/>
        <v>100%</v>
      </c>
      <c r="BL39" s="26" t="str">
        <f t="shared" si="13"/>
        <v>0%</v>
      </c>
      <c r="BM39" s="111">
        <f t="shared" si="23"/>
        <v>2281003.7866666666</v>
      </c>
      <c r="BN39" s="186">
        <v>2611131.472222222</v>
      </c>
      <c r="BO39" s="135" t="str">
        <f t="shared" si="24"/>
        <v>0</v>
      </c>
      <c r="BP39" s="135">
        <f t="shared" si="40"/>
        <v>15666788.833333332</v>
      </c>
      <c r="BQ39" s="135">
        <f t="shared" si="41"/>
        <v>0</v>
      </c>
      <c r="BR39" s="141">
        <f t="shared" si="25"/>
        <v>2611131.472222222</v>
      </c>
      <c r="BS39" s="185">
        <v>2397465.86</v>
      </c>
      <c r="BT39" s="135" t="str">
        <f t="shared" si="26"/>
        <v>0</v>
      </c>
      <c r="BU39" s="135">
        <f t="shared" si="42"/>
        <v>14384795.16</v>
      </c>
      <c r="BV39" s="135">
        <f t="shared" si="27"/>
        <v>0</v>
      </c>
      <c r="BW39" s="141">
        <f t="shared" si="28"/>
        <v>2397465.86</v>
      </c>
      <c r="BX39" s="185">
        <v>2189512.533333333</v>
      </c>
      <c r="BY39" s="135" t="str">
        <f t="shared" si="29"/>
        <v>0</v>
      </c>
      <c r="BZ39" s="135">
        <f t="shared" si="43"/>
        <v>13137075.2</v>
      </c>
      <c r="CA39" s="135">
        <f t="shared" si="30"/>
        <v>0</v>
      </c>
      <c r="CB39" s="141">
        <f t="shared" si="31"/>
        <v>2189512.533333333</v>
      </c>
      <c r="CC39" s="230">
        <f t="shared" si="32"/>
        <v>2018943.7000000002</v>
      </c>
      <c r="CD39" s="135" t="str">
        <f t="shared" si="33"/>
        <v>0</v>
      </c>
      <c r="CE39" s="135">
        <f t="shared" si="44"/>
        <v>12113662.200000001</v>
      </c>
      <c r="CF39" s="135">
        <f t="shared" si="34"/>
        <v>0</v>
      </c>
      <c r="CG39" s="141">
        <f t="shared" si="35"/>
        <v>2018943.7000000002</v>
      </c>
      <c r="CH39" s="185">
        <v>0</v>
      </c>
      <c r="CI39" s="135" t="str">
        <f t="shared" si="36"/>
        <v>0</v>
      </c>
      <c r="CJ39" s="135">
        <f t="shared" si="45"/>
        <v>0</v>
      </c>
      <c r="CK39" s="135">
        <f t="shared" si="37"/>
        <v>0</v>
      </c>
      <c r="CL39" s="141">
        <f t="shared" si="38"/>
        <v>0</v>
      </c>
    </row>
    <row r="40" spans="1:90" ht="12.75">
      <c r="A40" s="3" t="s">
        <v>393</v>
      </c>
      <c r="B40" s="3" t="s">
        <v>384</v>
      </c>
      <c r="C40" s="2" t="s">
        <v>45</v>
      </c>
      <c r="D40" s="5">
        <f t="shared" si="14"/>
        <v>55610</v>
      </c>
      <c r="E40" s="190">
        <v>317</v>
      </c>
      <c r="F40" s="18">
        <f t="shared" si="15"/>
        <v>335</v>
      </c>
      <c r="G40" s="214">
        <v>7.621214232255934</v>
      </c>
      <c r="H40" s="202">
        <v>74</v>
      </c>
      <c r="I40"/>
      <c r="J40" s="196">
        <v>4489</v>
      </c>
      <c r="K40" s="196">
        <v>14474</v>
      </c>
      <c r="L40" s="196">
        <v>19918</v>
      </c>
      <c r="M40" s="196">
        <v>9199</v>
      </c>
      <c r="N40" s="196">
        <v>4638</v>
      </c>
      <c r="O40" s="196">
        <v>2020</v>
      </c>
      <c r="P40" s="196">
        <v>777</v>
      </c>
      <c r="Q40" s="196">
        <v>95</v>
      </c>
      <c r="R40" s="196">
        <v>55610</v>
      </c>
      <c r="S40" s="5"/>
      <c r="T40" s="9">
        <f t="shared" si="16"/>
        <v>0.08072289156626505</v>
      </c>
      <c r="U40" s="9">
        <f t="shared" si="0"/>
        <v>0.2602769286099622</v>
      </c>
      <c r="V40" s="9">
        <f t="shared" si="1"/>
        <v>0.35817299046934004</v>
      </c>
      <c r="W40" s="9">
        <f t="shared" si="2"/>
        <v>0.16541988850926093</v>
      </c>
      <c r="X40" s="9">
        <f t="shared" si="3"/>
        <v>0.08340226577953605</v>
      </c>
      <c r="Y40" s="9">
        <f t="shared" si="4"/>
        <v>0.03632440208595576</v>
      </c>
      <c r="Z40" s="9">
        <f t="shared" si="5"/>
        <v>0.013972307139003777</v>
      </c>
      <c r="AA40" s="9">
        <f t="shared" si="6"/>
        <v>0.0017083258406761373</v>
      </c>
      <c r="AB40" s="9"/>
      <c r="AC40" s="196">
        <v>86</v>
      </c>
      <c r="AD40" s="196">
        <v>30</v>
      </c>
      <c r="AE40" s="196">
        <v>60</v>
      </c>
      <c r="AF40" s="196">
        <v>72</v>
      </c>
      <c r="AG40" s="196">
        <v>33</v>
      </c>
      <c r="AH40" s="196">
        <v>17</v>
      </c>
      <c r="AI40" s="196">
        <v>6</v>
      </c>
      <c r="AJ40" s="196">
        <v>0</v>
      </c>
      <c r="AK40" s="196">
        <v>304</v>
      </c>
      <c r="AL40" s="5"/>
      <c r="AM40" s="193">
        <v>-8</v>
      </c>
      <c r="AN40" s="193">
        <v>-14</v>
      </c>
      <c r="AO40" s="193">
        <v>-14</v>
      </c>
      <c r="AP40" s="193">
        <v>-4</v>
      </c>
      <c r="AQ40" s="193">
        <v>10</v>
      </c>
      <c r="AR40" s="193">
        <v>-1</v>
      </c>
      <c r="AS40" s="193">
        <v>-1</v>
      </c>
      <c r="AT40" s="193">
        <v>1</v>
      </c>
      <c r="AU40" s="193">
        <v>-31</v>
      </c>
      <c r="AV40">
        <f t="shared" si="39"/>
        <v>8</v>
      </c>
      <c r="AW40">
        <f t="shared" si="7"/>
        <v>14</v>
      </c>
      <c r="AX40">
        <f t="shared" si="8"/>
        <v>14</v>
      </c>
      <c r="AY40">
        <f t="shared" si="9"/>
        <v>4</v>
      </c>
      <c r="AZ40">
        <f t="shared" si="10"/>
        <v>-10</v>
      </c>
      <c r="BA40">
        <f t="shared" si="11"/>
        <v>1</v>
      </c>
      <c r="BB40">
        <f t="shared" si="12"/>
        <v>1</v>
      </c>
      <c r="BC40">
        <f t="shared" si="17"/>
        <v>-1</v>
      </c>
      <c r="BD40">
        <f t="shared" si="18"/>
        <v>31</v>
      </c>
      <c r="BG40" s="188">
        <v>187674.28800000006</v>
      </c>
      <c r="BH40" s="107">
        <f t="shared" si="19"/>
        <v>46918.572000000015</v>
      </c>
      <c r="BI40" s="108">
        <f t="shared" si="20"/>
        <v>1126045.7280000004</v>
      </c>
      <c r="BJ40" s="27">
        <f t="shared" si="21"/>
        <v>281511.4320000001</v>
      </c>
      <c r="BK40" s="25">
        <f t="shared" si="22"/>
        <v>0.8</v>
      </c>
      <c r="BL40" s="26">
        <f t="shared" si="13"/>
        <v>0.2</v>
      </c>
      <c r="BM40" s="111">
        <f t="shared" si="23"/>
        <v>187674.28800000006</v>
      </c>
      <c r="BN40" s="186">
        <v>257074.23911111115</v>
      </c>
      <c r="BO40" s="135">
        <f t="shared" si="24"/>
        <v>64268.55977777779</v>
      </c>
      <c r="BP40" s="135">
        <f t="shared" si="40"/>
        <v>1542445.434666667</v>
      </c>
      <c r="BQ40" s="135">
        <f t="shared" si="41"/>
        <v>385611.3586666667</v>
      </c>
      <c r="BR40" s="141">
        <f t="shared" si="25"/>
        <v>257074.23911111115</v>
      </c>
      <c r="BS40" s="185">
        <v>313655.368888889</v>
      </c>
      <c r="BT40" s="135">
        <f t="shared" si="26"/>
        <v>78413.84222222224</v>
      </c>
      <c r="BU40" s="135">
        <f t="shared" si="42"/>
        <v>1881932.2133333338</v>
      </c>
      <c r="BV40" s="135">
        <f t="shared" si="27"/>
        <v>470483.05333333346</v>
      </c>
      <c r="BW40" s="141">
        <f t="shared" si="28"/>
        <v>313655.368888889</v>
      </c>
      <c r="BX40" s="185">
        <v>360379.2</v>
      </c>
      <c r="BY40" s="135">
        <f t="shared" si="29"/>
        <v>90094.8</v>
      </c>
      <c r="BZ40" s="135">
        <f t="shared" si="43"/>
        <v>2162275.2</v>
      </c>
      <c r="CA40" s="135">
        <f t="shared" si="30"/>
        <v>540568.8</v>
      </c>
      <c r="CB40" s="141">
        <f t="shared" si="31"/>
        <v>360379.2</v>
      </c>
      <c r="CC40" s="230">
        <f t="shared" si="32"/>
        <v>375905.91644444445</v>
      </c>
      <c r="CD40" s="135">
        <f t="shared" si="33"/>
        <v>93976.47911111111</v>
      </c>
      <c r="CE40" s="135">
        <f t="shared" si="44"/>
        <v>2255435.4986666664</v>
      </c>
      <c r="CF40" s="135">
        <f t="shared" si="34"/>
        <v>563858.8746666666</v>
      </c>
      <c r="CG40" s="141">
        <f t="shared" si="35"/>
        <v>375905.91644444445</v>
      </c>
      <c r="CH40" s="185">
        <v>0</v>
      </c>
      <c r="CI40" s="135">
        <f t="shared" si="36"/>
        <v>0</v>
      </c>
      <c r="CJ40" s="135">
        <f t="shared" si="45"/>
        <v>0</v>
      </c>
      <c r="CK40" s="135">
        <f t="shared" si="37"/>
        <v>0</v>
      </c>
      <c r="CL40" s="141">
        <f t="shared" si="38"/>
        <v>0</v>
      </c>
    </row>
    <row r="41" spans="1:90" ht="12.75">
      <c r="A41" s="3"/>
      <c r="B41" s="3" t="s">
        <v>385</v>
      </c>
      <c r="C41" s="2" t="s">
        <v>46</v>
      </c>
      <c r="D41" s="5">
        <f t="shared" si="14"/>
        <v>137397</v>
      </c>
      <c r="E41" s="190">
        <v>668</v>
      </c>
      <c r="F41" s="18">
        <f t="shared" si="15"/>
        <v>735</v>
      </c>
      <c r="G41" s="214">
        <v>10.118144213314288</v>
      </c>
      <c r="H41" s="202">
        <v>56</v>
      </c>
      <c r="I41"/>
      <c r="J41" s="196">
        <v>1858</v>
      </c>
      <c r="K41" s="196">
        <v>9979</v>
      </c>
      <c r="L41" s="196">
        <v>28508</v>
      </c>
      <c r="M41" s="196">
        <v>35588</v>
      </c>
      <c r="N41" s="196">
        <v>28862</v>
      </c>
      <c r="O41" s="196">
        <v>17757</v>
      </c>
      <c r="P41" s="196">
        <v>13420</v>
      </c>
      <c r="Q41" s="196">
        <v>1425</v>
      </c>
      <c r="R41" s="196">
        <v>137397</v>
      </c>
      <c r="S41" s="5"/>
      <c r="T41" s="9">
        <f t="shared" si="16"/>
        <v>0.013522857122062346</v>
      </c>
      <c r="U41" s="9">
        <f t="shared" si="0"/>
        <v>0.07262895114158242</v>
      </c>
      <c r="V41" s="9">
        <f t="shared" si="1"/>
        <v>0.20748633521838178</v>
      </c>
      <c r="W41" s="9">
        <f t="shared" si="2"/>
        <v>0.25901584459631577</v>
      </c>
      <c r="X41" s="9">
        <f t="shared" si="3"/>
        <v>0.21006281068727847</v>
      </c>
      <c r="Y41" s="9">
        <f t="shared" si="4"/>
        <v>0.12923862966440317</v>
      </c>
      <c r="Z41" s="9">
        <f t="shared" si="5"/>
        <v>0.09767316608077323</v>
      </c>
      <c r="AA41" s="9">
        <f t="shared" si="6"/>
        <v>0.01037140548920282</v>
      </c>
      <c r="AB41" s="9"/>
      <c r="AC41" s="196">
        <v>49</v>
      </c>
      <c r="AD41" s="196">
        <v>72</v>
      </c>
      <c r="AE41" s="196">
        <v>189</v>
      </c>
      <c r="AF41" s="196">
        <v>68</v>
      </c>
      <c r="AG41" s="196">
        <v>154</v>
      </c>
      <c r="AH41" s="196">
        <v>123</v>
      </c>
      <c r="AI41" s="196">
        <v>-11</v>
      </c>
      <c r="AJ41" s="196">
        <v>50</v>
      </c>
      <c r="AK41" s="196">
        <v>694</v>
      </c>
      <c r="AL41" s="5"/>
      <c r="AM41" s="193">
        <v>2</v>
      </c>
      <c r="AN41" s="193">
        <v>7</v>
      </c>
      <c r="AO41" s="193">
        <v>9</v>
      </c>
      <c r="AP41" s="193">
        <v>-9</v>
      </c>
      <c r="AQ41" s="193">
        <v>-30</v>
      </c>
      <c r="AR41" s="193">
        <v>6</v>
      </c>
      <c r="AS41" s="193">
        <v>-22</v>
      </c>
      <c r="AT41" s="193">
        <v>-4</v>
      </c>
      <c r="AU41" s="193">
        <v>-41</v>
      </c>
      <c r="AV41">
        <f t="shared" si="39"/>
        <v>-2</v>
      </c>
      <c r="AW41">
        <f t="shared" si="7"/>
        <v>-7</v>
      </c>
      <c r="AX41">
        <f t="shared" si="8"/>
        <v>-9</v>
      </c>
      <c r="AY41">
        <f t="shared" si="9"/>
        <v>9</v>
      </c>
      <c r="AZ41">
        <f t="shared" si="10"/>
        <v>30</v>
      </c>
      <c r="BA41">
        <f t="shared" si="11"/>
        <v>-6</v>
      </c>
      <c r="BB41">
        <f t="shared" si="12"/>
        <v>22</v>
      </c>
      <c r="BC41">
        <f t="shared" si="17"/>
        <v>4</v>
      </c>
      <c r="BD41">
        <f t="shared" si="18"/>
        <v>41</v>
      </c>
      <c r="BG41" s="188">
        <v>993381.6266666667</v>
      </c>
      <c r="BH41" s="107" t="str">
        <f t="shared" si="19"/>
        <v>0</v>
      </c>
      <c r="BI41" s="108">
        <f t="shared" si="20"/>
        <v>5960289.76</v>
      </c>
      <c r="BJ41" s="27">
        <f t="shared" si="21"/>
        <v>0</v>
      </c>
      <c r="BK41" s="25" t="str">
        <f t="shared" si="22"/>
        <v>100%</v>
      </c>
      <c r="BL41" s="26" t="str">
        <f t="shared" si="13"/>
        <v>0%</v>
      </c>
      <c r="BM41" s="111">
        <f t="shared" si="23"/>
        <v>993381.6266666667</v>
      </c>
      <c r="BN41" s="186">
        <v>1031971.5733333334</v>
      </c>
      <c r="BO41" s="135" t="str">
        <f t="shared" si="24"/>
        <v>0</v>
      </c>
      <c r="BP41" s="135">
        <f t="shared" si="40"/>
        <v>6191829.44</v>
      </c>
      <c r="BQ41" s="135">
        <f t="shared" si="41"/>
        <v>0</v>
      </c>
      <c r="BR41" s="141">
        <f t="shared" si="25"/>
        <v>1031971.5733333334</v>
      </c>
      <c r="BS41" s="185">
        <v>1547269.5988888892</v>
      </c>
      <c r="BT41" s="135" t="str">
        <f t="shared" si="26"/>
        <v>0</v>
      </c>
      <c r="BU41" s="135">
        <f t="shared" si="42"/>
        <v>9283617.593333336</v>
      </c>
      <c r="BV41" s="135">
        <f t="shared" si="27"/>
        <v>0</v>
      </c>
      <c r="BW41" s="141">
        <f t="shared" si="28"/>
        <v>1547269.5988888892</v>
      </c>
      <c r="BX41" s="185">
        <v>1350729.4666666666</v>
      </c>
      <c r="BY41" s="135" t="str">
        <f t="shared" si="29"/>
        <v>0</v>
      </c>
      <c r="BZ41" s="135">
        <f t="shared" si="43"/>
        <v>8104376.799999999</v>
      </c>
      <c r="CA41" s="135">
        <f t="shared" si="30"/>
        <v>0</v>
      </c>
      <c r="CB41" s="141">
        <f t="shared" si="31"/>
        <v>1350729.4666666666</v>
      </c>
      <c r="CC41" s="230">
        <f t="shared" si="32"/>
        <v>1251398.328888889</v>
      </c>
      <c r="CD41" s="135" t="str">
        <f t="shared" si="33"/>
        <v>0</v>
      </c>
      <c r="CE41" s="135">
        <f t="shared" si="44"/>
        <v>7508389.973333334</v>
      </c>
      <c r="CF41" s="135">
        <f t="shared" si="34"/>
        <v>0</v>
      </c>
      <c r="CG41" s="141">
        <f t="shared" si="35"/>
        <v>1251398.328888889</v>
      </c>
      <c r="CH41" s="185">
        <v>0</v>
      </c>
      <c r="CI41" s="135" t="str">
        <f t="shared" si="36"/>
        <v>0</v>
      </c>
      <c r="CJ41" s="135">
        <f t="shared" si="45"/>
        <v>0</v>
      </c>
      <c r="CK41" s="135">
        <f t="shared" si="37"/>
        <v>0</v>
      </c>
      <c r="CL41" s="141">
        <f t="shared" si="38"/>
        <v>0</v>
      </c>
    </row>
    <row r="42" spans="1:90" ht="12.75">
      <c r="A42" s="3" t="s">
        <v>394</v>
      </c>
      <c r="B42" s="3" t="s">
        <v>390</v>
      </c>
      <c r="C42" s="2" t="s">
        <v>47</v>
      </c>
      <c r="D42" s="5">
        <f t="shared" si="14"/>
        <v>39977</v>
      </c>
      <c r="E42" s="190">
        <v>327</v>
      </c>
      <c r="F42" s="18">
        <f t="shared" si="15"/>
        <v>235</v>
      </c>
      <c r="G42" s="214">
        <v>8.891801330944382</v>
      </c>
      <c r="H42" s="202">
        <v>104</v>
      </c>
      <c r="I42"/>
      <c r="J42" s="196">
        <v>3556</v>
      </c>
      <c r="K42" s="196">
        <v>7150</v>
      </c>
      <c r="L42" s="196">
        <v>8592</v>
      </c>
      <c r="M42" s="196">
        <v>7614</v>
      </c>
      <c r="N42" s="196">
        <v>6680</v>
      </c>
      <c r="O42" s="196">
        <v>3399</v>
      </c>
      <c r="P42" s="196">
        <v>2650</v>
      </c>
      <c r="Q42" s="196">
        <v>336</v>
      </c>
      <c r="R42" s="196">
        <v>39977</v>
      </c>
      <c r="S42" s="5"/>
      <c r="T42" s="9">
        <f t="shared" si="16"/>
        <v>0.08895114690947295</v>
      </c>
      <c r="U42" s="9">
        <f t="shared" si="0"/>
        <v>0.17885284038322036</v>
      </c>
      <c r="V42" s="9">
        <f t="shared" si="1"/>
        <v>0.214923581059109</v>
      </c>
      <c r="W42" s="9">
        <f t="shared" si="2"/>
        <v>0.1904595142206769</v>
      </c>
      <c r="X42" s="9">
        <f t="shared" si="3"/>
        <v>0.16709608024614153</v>
      </c>
      <c r="Y42" s="9">
        <f t="shared" si="4"/>
        <v>0.0850238887360232</v>
      </c>
      <c r="Z42" s="9">
        <f t="shared" si="5"/>
        <v>0.06628811566650825</v>
      </c>
      <c r="AA42" s="9">
        <f t="shared" si="6"/>
        <v>0.008404832778847838</v>
      </c>
      <c r="AB42" s="9"/>
      <c r="AC42" s="196">
        <v>43</v>
      </c>
      <c r="AD42" s="196">
        <v>3</v>
      </c>
      <c r="AE42" s="196">
        <v>62</v>
      </c>
      <c r="AF42" s="196">
        <v>29</v>
      </c>
      <c r="AG42" s="196">
        <v>72</v>
      </c>
      <c r="AH42" s="196">
        <v>31</v>
      </c>
      <c r="AI42" s="196">
        <v>20</v>
      </c>
      <c r="AJ42" s="196">
        <v>4</v>
      </c>
      <c r="AK42" s="196">
        <v>263</v>
      </c>
      <c r="AL42" s="5"/>
      <c r="AM42" s="193">
        <v>33</v>
      </c>
      <c r="AN42" s="193">
        <v>-6</v>
      </c>
      <c r="AO42" s="193">
        <v>8</v>
      </c>
      <c r="AP42" s="193">
        <v>-12</v>
      </c>
      <c r="AQ42" s="193">
        <v>6</v>
      </c>
      <c r="AR42" s="193">
        <v>3</v>
      </c>
      <c r="AS42" s="193">
        <v>-3</v>
      </c>
      <c r="AT42" s="193">
        <v>-1</v>
      </c>
      <c r="AU42" s="193">
        <v>28</v>
      </c>
      <c r="AV42">
        <f t="shared" si="39"/>
        <v>-33</v>
      </c>
      <c r="AW42">
        <f t="shared" si="7"/>
        <v>6</v>
      </c>
      <c r="AX42">
        <f t="shared" si="8"/>
        <v>-8</v>
      </c>
      <c r="AY42">
        <f t="shared" si="9"/>
        <v>12</v>
      </c>
      <c r="AZ42">
        <f t="shared" si="10"/>
        <v>-6</v>
      </c>
      <c r="BA42">
        <f t="shared" si="11"/>
        <v>-3</v>
      </c>
      <c r="BB42">
        <f t="shared" si="12"/>
        <v>3</v>
      </c>
      <c r="BC42">
        <f t="shared" si="17"/>
        <v>1</v>
      </c>
      <c r="BD42">
        <f t="shared" si="18"/>
        <v>-28</v>
      </c>
      <c r="BG42" s="188">
        <v>124988.26133333336</v>
      </c>
      <c r="BH42" s="107">
        <f t="shared" si="19"/>
        <v>31247.06533333334</v>
      </c>
      <c r="BI42" s="108">
        <f t="shared" si="20"/>
        <v>749929.5680000002</v>
      </c>
      <c r="BJ42" s="27">
        <f t="shared" si="21"/>
        <v>187482.39200000005</v>
      </c>
      <c r="BK42" s="25">
        <f t="shared" si="22"/>
        <v>0.8</v>
      </c>
      <c r="BL42" s="26">
        <f t="shared" si="13"/>
        <v>0.2</v>
      </c>
      <c r="BM42" s="111">
        <f t="shared" si="23"/>
        <v>124988.26133333336</v>
      </c>
      <c r="BN42" s="186">
        <v>240599.30133333334</v>
      </c>
      <c r="BO42" s="135">
        <f t="shared" si="24"/>
        <v>60149.825333333334</v>
      </c>
      <c r="BP42" s="135">
        <f t="shared" si="40"/>
        <v>1443595.808</v>
      </c>
      <c r="BQ42" s="135">
        <f t="shared" si="41"/>
        <v>360898.952</v>
      </c>
      <c r="BR42" s="141">
        <f t="shared" si="25"/>
        <v>240599.30133333334</v>
      </c>
      <c r="BS42" s="185">
        <v>321982.32888888894</v>
      </c>
      <c r="BT42" s="135">
        <f t="shared" si="26"/>
        <v>80495.58222222223</v>
      </c>
      <c r="BU42" s="135">
        <f t="shared" si="42"/>
        <v>1931893.9733333336</v>
      </c>
      <c r="BV42" s="135">
        <f t="shared" si="27"/>
        <v>482973.4933333334</v>
      </c>
      <c r="BW42" s="141">
        <f t="shared" si="28"/>
        <v>321982.32888888894</v>
      </c>
      <c r="BX42" s="185">
        <v>262904.5333333334</v>
      </c>
      <c r="BY42" s="135">
        <f t="shared" si="29"/>
        <v>65726.13333333335</v>
      </c>
      <c r="BZ42" s="135">
        <f t="shared" si="43"/>
        <v>1577427.2000000002</v>
      </c>
      <c r="CA42" s="135">
        <f t="shared" si="30"/>
        <v>394356.80000000005</v>
      </c>
      <c r="CB42" s="141">
        <f t="shared" si="31"/>
        <v>262904.5333333334</v>
      </c>
      <c r="CC42" s="230">
        <f t="shared" si="32"/>
        <v>348682.93511111115</v>
      </c>
      <c r="CD42" s="135">
        <f t="shared" si="33"/>
        <v>87170.73377777779</v>
      </c>
      <c r="CE42" s="135">
        <f t="shared" si="44"/>
        <v>2092097.6106666669</v>
      </c>
      <c r="CF42" s="135">
        <f t="shared" si="34"/>
        <v>523024.4026666667</v>
      </c>
      <c r="CG42" s="141">
        <f t="shared" si="35"/>
        <v>348682.93511111115</v>
      </c>
      <c r="CH42" s="185">
        <v>0</v>
      </c>
      <c r="CI42" s="135">
        <f t="shared" si="36"/>
        <v>0</v>
      </c>
      <c r="CJ42" s="135">
        <f t="shared" si="45"/>
        <v>0</v>
      </c>
      <c r="CK42" s="135">
        <f t="shared" si="37"/>
        <v>0</v>
      </c>
      <c r="CL42" s="141">
        <f t="shared" si="38"/>
        <v>0</v>
      </c>
    </row>
    <row r="43" spans="1:90" ht="12.75">
      <c r="A43" s="3" t="s">
        <v>395</v>
      </c>
      <c r="B43" s="3" t="s">
        <v>384</v>
      </c>
      <c r="C43" s="2" t="s">
        <v>48</v>
      </c>
      <c r="D43" s="5">
        <f t="shared" si="14"/>
        <v>39794</v>
      </c>
      <c r="E43" s="190">
        <v>129</v>
      </c>
      <c r="F43" s="18">
        <f t="shared" si="15"/>
        <v>116</v>
      </c>
      <c r="G43" s="214">
        <v>8.295491501946138</v>
      </c>
      <c r="H43" s="202">
        <v>3</v>
      </c>
      <c r="I43"/>
      <c r="J43" s="196">
        <v>511</v>
      </c>
      <c r="K43" s="196">
        <v>3615</v>
      </c>
      <c r="L43" s="196">
        <v>9161</v>
      </c>
      <c r="M43" s="196">
        <v>14047</v>
      </c>
      <c r="N43" s="196">
        <v>7438</v>
      </c>
      <c r="O43" s="196">
        <v>2771</v>
      </c>
      <c r="P43" s="196">
        <v>2091</v>
      </c>
      <c r="Q43" s="196">
        <v>160</v>
      </c>
      <c r="R43" s="196">
        <v>39794</v>
      </c>
      <c r="S43" s="5"/>
      <c r="T43" s="9">
        <f t="shared" si="16"/>
        <v>0.012841131828918932</v>
      </c>
      <c r="U43" s="9">
        <f t="shared" si="0"/>
        <v>0.09084284062924058</v>
      </c>
      <c r="V43" s="9">
        <f t="shared" si="1"/>
        <v>0.23021058451022766</v>
      </c>
      <c r="W43" s="9">
        <f t="shared" si="2"/>
        <v>0.3529929135045484</v>
      </c>
      <c r="X43" s="9">
        <f t="shared" si="3"/>
        <v>0.18691259988943057</v>
      </c>
      <c r="Y43" s="9">
        <f t="shared" si="4"/>
        <v>0.06963361310750364</v>
      </c>
      <c r="Z43" s="9">
        <f t="shared" si="5"/>
        <v>0.05254560989093833</v>
      </c>
      <c r="AA43" s="9">
        <f t="shared" si="6"/>
        <v>0.004020706639191838</v>
      </c>
      <c r="AB43" s="9"/>
      <c r="AC43" s="196">
        <v>6</v>
      </c>
      <c r="AD43" s="196">
        <v>11</v>
      </c>
      <c r="AE43" s="196">
        <v>45</v>
      </c>
      <c r="AF43" s="196">
        <v>16</v>
      </c>
      <c r="AG43" s="196">
        <v>57</v>
      </c>
      <c r="AH43" s="196">
        <v>5</v>
      </c>
      <c r="AI43" s="196">
        <v>13</v>
      </c>
      <c r="AJ43" s="196">
        <v>0</v>
      </c>
      <c r="AK43" s="196">
        <v>153</v>
      </c>
      <c r="AL43" s="5"/>
      <c r="AM43" s="193">
        <v>-2</v>
      </c>
      <c r="AN43" s="193">
        <v>2</v>
      </c>
      <c r="AO43" s="193">
        <v>6</v>
      </c>
      <c r="AP43" s="193">
        <v>17</v>
      </c>
      <c r="AQ43" s="193">
        <v>12</v>
      </c>
      <c r="AR43" s="193">
        <v>0</v>
      </c>
      <c r="AS43" s="193">
        <v>2</v>
      </c>
      <c r="AT43" s="193">
        <v>0</v>
      </c>
      <c r="AU43" s="193">
        <v>37</v>
      </c>
      <c r="AV43">
        <f t="shared" si="39"/>
        <v>2</v>
      </c>
      <c r="AW43">
        <f t="shared" si="7"/>
        <v>-2</v>
      </c>
      <c r="AX43">
        <f t="shared" si="8"/>
        <v>-6</v>
      </c>
      <c r="AY43">
        <f t="shared" si="9"/>
        <v>-17</v>
      </c>
      <c r="AZ43">
        <f t="shared" si="10"/>
        <v>-12</v>
      </c>
      <c r="BA43">
        <f t="shared" si="11"/>
        <v>0</v>
      </c>
      <c r="BB43">
        <f t="shared" si="12"/>
        <v>-2</v>
      </c>
      <c r="BC43">
        <f t="shared" si="17"/>
        <v>0</v>
      </c>
      <c r="BD43">
        <f t="shared" si="18"/>
        <v>-37</v>
      </c>
      <c r="BG43" s="188">
        <v>296415.35466666665</v>
      </c>
      <c r="BH43" s="107">
        <f t="shared" si="19"/>
        <v>74103.83866666666</v>
      </c>
      <c r="BI43" s="108">
        <f t="shared" si="20"/>
        <v>1778492.128</v>
      </c>
      <c r="BJ43" s="27">
        <f t="shared" si="21"/>
        <v>444623.032</v>
      </c>
      <c r="BK43" s="25">
        <f t="shared" si="22"/>
        <v>0.8</v>
      </c>
      <c r="BL43" s="26">
        <f t="shared" si="13"/>
        <v>0.2</v>
      </c>
      <c r="BM43" s="111">
        <f t="shared" si="23"/>
        <v>296415.35466666665</v>
      </c>
      <c r="BN43" s="186">
        <v>330617.96</v>
      </c>
      <c r="BO43" s="135">
        <f t="shared" si="24"/>
        <v>82654.49</v>
      </c>
      <c r="BP43" s="135">
        <f t="shared" si="40"/>
        <v>1983707.7600000002</v>
      </c>
      <c r="BQ43" s="135">
        <f t="shared" si="41"/>
        <v>495926.94000000006</v>
      </c>
      <c r="BR43" s="141">
        <f t="shared" si="25"/>
        <v>330617.96</v>
      </c>
      <c r="BS43" s="185">
        <v>251036.29511111113</v>
      </c>
      <c r="BT43" s="135">
        <f t="shared" si="26"/>
        <v>62759.07377777778</v>
      </c>
      <c r="BU43" s="135">
        <f t="shared" si="42"/>
        <v>1506217.7706666668</v>
      </c>
      <c r="BV43" s="135">
        <f t="shared" si="27"/>
        <v>376554.4426666667</v>
      </c>
      <c r="BW43" s="141">
        <f t="shared" si="28"/>
        <v>251036.29511111113</v>
      </c>
      <c r="BX43" s="185">
        <v>342192.32</v>
      </c>
      <c r="BY43" s="135">
        <f t="shared" si="29"/>
        <v>85548.08</v>
      </c>
      <c r="BZ43" s="135">
        <f t="shared" si="43"/>
        <v>2053153.92</v>
      </c>
      <c r="CA43" s="135">
        <f t="shared" si="30"/>
        <v>513288.48</v>
      </c>
      <c r="CB43" s="141">
        <f t="shared" si="31"/>
        <v>342192.32</v>
      </c>
      <c r="CC43" s="230">
        <f t="shared" si="32"/>
        <v>149464.81955555556</v>
      </c>
      <c r="CD43" s="135">
        <f t="shared" si="33"/>
        <v>37366.20488888889</v>
      </c>
      <c r="CE43" s="135">
        <f t="shared" si="44"/>
        <v>896788.9173333333</v>
      </c>
      <c r="CF43" s="135">
        <f t="shared" si="34"/>
        <v>224197.22933333332</v>
      </c>
      <c r="CG43" s="141">
        <f t="shared" si="35"/>
        <v>149464.81955555556</v>
      </c>
      <c r="CH43" s="185">
        <v>0</v>
      </c>
      <c r="CI43" s="135">
        <f t="shared" si="36"/>
        <v>0</v>
      </c>
      <c r="CJ43" s="135">
        <f t="shared" si="45"/>
        <v>0</v>
      </c>
      <c r="CK43" s="135">
        <f t="shared" si="37"/>
        <v>0</v>
      </c>
      <c r="CL43" s="141">
        <f t="shared" si="38"/>
        <v>0</v>
      </c>
    </row>
    <row r="44" spans="1:90" ht="12.75">
      <c r="A44" s="3" t="s">
        <v>380</v>
      </c>
      <c r="B44" s="3" t="s">
        <v>379</v>
      </c>
      <c r="C44" s="2" t="s">
        <v>49</v>
      </c>
      <c r="D44" s="5">
        <f t="shared" si="14"/>
        <v>49557</v>
      </c>
      <c r="E44" s="190">
        <v>484</v>
      </c>
      <c r="F44" s="18">
        <f t="shared" si="15"/>
        <v>72</v>
      </c>
      <c r="G44" s="214">
        <v>5.961449294561833</v>
      </c>
      <c r="H44" s="202">
        <v>48</v>
      </c>
      <c r="I44"/>
      <c r="J44" s="196">
        <v>16110</v>
      </c>
      <c r="K44" s="196">
        <v>12920</v>
      </c>
      <c r="L44" s="196">
        <v>10803</v>
      </c>
      <c r="M44" s="196">
        <v>5910</v>
      </c>
      <c r="N44" s="196">
        <v>2606</v>
      </c>
      <c r="O44" s="196">
        <v>734</v>
      </c>
      <c r="P44" s="196">
        <v>449</v>
      </c>
      <c r="Q44" s="196">
        <v>25</v>
      </c>
      <c r="R44" s="196">
        <v>49557</v>
      </c>
      <c r="S44" s="5"/>
      <c r="T44" s="9">
        <f t="shared" si="16"/>
        <v>0.3250802106665052</v>
      </c>
      <c r="U44" s="9">
        <f t="shared" si="0"/>
        <v>0.2607098896220514</v>
      </c>
      <c r="V44" s="9">
        <f t="shared" si="1"/>
        <v>0.21799140383800472</v>
      </c>
      <c r="W44" s="9">
        <f t="shared" si="2"/>
        <v>0.11925661359646468</v>
      </c>
      <c r="X44" s="9">
        <f t="shared" si="3"/>
        <v>0.052585911172992716</v>
      </c>
      <c r="Y44" s="9">
        <f t="shared" si="4"/>
        <v>0.01481122747543233</v>
      </c>
      <c r="Z44" s="9">
        <f t="shared" si="5"/>
        <v>0.00906027402788708</v>
      </c>
      <c r="AA44" s="9">
        <f t="shared" si="6"/>
        <v>0.0005044696006618641</v>
      </c>
      <c r="AB44" s="9"/>
      <c r="AC44" s="196">
        <v>30</v>
      </c>
      <c r="AD44" s="196">
        <v>48</v>
      </c>
      <c r="AE44" s="196">
        <v>-3</v>
      </c>
      <c r="AF44" s="196">
        <v>2</v>
      </c>
      <c r="AG44" s="196">
        <v>12</v>
      </c>
      <c r="AH44" s="196">
        <v>-2</v>
      </c>
      <c r="AI44" s="196">
        <v>0</v>
      </c>
      <c r="AJ44" s="196">
        <v>0</v>
      </c>
      <c r="AK44" s="196">
        <v>87</v>
      </c>
      <c r="AL44" s="5"/>
      <c r="AM44" s="193">
        <v>19</v>
      </c>
      <c r="AN44" s="193">
        <v>-10</v>
      </c>
      <c r="AO44" s="193">
        <v>-1</v>
      </c>
      <c r="AP44" s="193">
        <v>6</v>
      </c>
      <c r="AQ44" s="193">
        <v>1</v>
      </c>
      <c r="AR44" s="193">
        <v>0</v>
      </c>
      <c r="AS44" s="193">
        <v>1</v>
      </c>
      <c r="AT44" s="193">
        <v>-1</v>
      </c>
      <c r="AU44" s="193">
        <v>15</v>
      </c>
      <c r="AV44">
        <f t="shared" si="39"/>
        <v>-19</v>
      </c>
      <c r="AW44">
        <f t="shared" si="7"/>
        <v>10</v>
      </c>
      <c r="AX44">
        <f t="shared" si="8"/>
        <v>1</v>
      </c>
      <c r="AY44">
        <f t="shared" si="9"/>
        <v>-6</v>
      </c>
      <c r="AZ44">
        <f t="shared" si="10"/>
        <v>-1</v>
      </c>
      <c r="BA44">
        <f t="shared" si="11"/>
        <v>0</v>
      </c>
      <c r="BB44">
        <f t="shared" si="12"/>
        <v>-1</v>
      </c>
      <c r="BC44">
        <f t="shared" si="17"/>
        <v>1</v>
      </c>
      <c r="BD44">
        <f t="shared" si="18"/>
        <v>-15</v>
      </c>
      <c r="BG44" s="188">
        <v>190872.55466666666</v>
      </c>
      <c r="BH44" s="107">
        <f t="shared" si="19"/>
        <v>47718.138666666666</v>
      </c>
      <c r="BI44" s="108">
        <f t="shared" si="20"/>
        <v>1145235.328</v>
      </c>
      <c r="BJ44" s="27">
        <f t="shared" si="21"/>
        <v>286308.832</v>
      </c>
      <c r="BK44" s="25">
        <f t="shared" si="22"/>
        <v>0.8</v>
      </c>
      <c r="BL44" s="26">
        <f t="shared" si="13"/>
        <v>0.2</v>
      </c>
      <c r="BM44" s="111">
        <f t="shared" si="23"/>
        <v>190872.55466666666</v>
      </c>
      <c r="BN44" s="186">
        <v>211512.7511111111</v>
      </c>
      <c r="BO44" s="135">
        <f t="shared" si="24"/>
        <v>52878.18777777778</v>
      </c>
      <c r="BP44" s="135">
        <f t="shared" si="40"/>
        <v>1269076.5066666666</v>
      </c>
      <c r="BQ44" s="135">
        <f t="shared" si="41"/>
        <v>317269.12666666665</v>
      </c>
      <c r="BR44" s="141">
        <f t="shared" si="25"/>
        <v>211512.7511111111</v>
      </c>
      <c r="BS44" s="185">
        <v>208744.13511111113</v>
      </c>
      <c r="BT44" s="135">
        <f t="shared" si="26"/>
        <v>52186.03377777778</v>
      </c>
      <c r="BU44" s="135">
        <f t="shared" si="42"/>
        <v>1252464.8106666668</v>
      </c>
      <c r="BV44" s="135">
        <f t="shared" si="27"/>
        <v>313116.2026666667</v>
      </c>
      <c r="BW44" s="141">
        <f t="shared" si="28"/>
        <v>208744.13511111113</v>
      </c>
      <c r="BX44" s="185">
        <v>41482.56</v>
      </c>
      <c r="BY44" s="135">
        <f t="shared" si="29"/>
        <v>10370.64</v>
      </c>
      <c r="BZ44" s="135">
        <f t="shared" si="43"/>
        <v>248895.36</v>
      </c>
      <c r="CA44" s="135">
        <f t="shared" si="30"/>
        <v>62223.84</v>
      </c>
      <c r="CB44" s="141">
        <f t="shared" si="31"/>
        <v>41482.56</v>
      </c>
      <c r="CC44" s="230">
        <f t="shared" si="32"/>
        <v>81032.32355555557</v>
      </c>
      <c r="CD44" s="135">
        <f t="shared" si="33"/>
        <v>20258.080888888893</v>
      </c>
      <c r="CE44" s="135">
        <f t="shared" si="44"/>
        <v>486193.94133333344</v>
      </c>
      <c r="CF44" s="135">
        <f t="shared" si="34"/>
        <v>121548.48533333336</v>
      </c>
      <c r="CG44" s="141">
        <f t="shared" si="35"/>
        <v>81032.32355555557</v>
      </c>
      <c r="CH44" s="185">
        <v>0</v>
      </c>
      <c r="CI44" s="135">
        <f t="shared" si="36"/>
        <v>0</v>
      </c>
      <c r="CJ44" s="135">
        <f t="shared" si="45"/>
        <v>0</v>
      </c>
      <c r="CK44" s="135">
        <f t="shared" si="37"/>
        <v>0</v>
      </c>
      <c r="CL44" s="141">
        <f t="shared" si="38"/>
        <v>0</v>
      </c>
    </row>
    <row r="45" spans="1:90" ht="12.75">
      <c r="A45" s="3" t="s">
        <v>396</v>
      </c>
      <c r="B45" s="3" t="s">
        <v>377</v>
      </c>
      <c r="C45" s="2" t="s">
        <v>50</v>
      </c>
      <c r="D45" s="5">
        <f t="shared" si="14"/>
        <v>40579</v>
      </c>
      <c r="E45" s="190">
        <v>1116</v>
      </c>
      <c r="F45" s="18">
        <f t="shared" si="15"/>
        <v>250</v>
      </c>
      <c r="G45" s="214">
        <v>2.3631264500523685</v>
      </c>
      <c r="H45" s="202">
        <v>31</v>
      </c>
      <c r="I45"/>
      <c r="J45" s="196">
        <v>24939</v>
      </c>
      <c r="K45" s="196">
        <v>5094</v>
      </c>
      <c r="L45" s="196">
        <v>6083</v>
      </c>
      <c r="M45" s="196">
        <v>2733</v>
      </c>
      <c r="N45" s="196">
        <v>1255</v>
      </c>
      <c r="O45" s="196">
        <v>321</v>
      </c>
      <c r="P45" s="196">
        <v>133</v>
      </c>
      <c r="Q45" s="196">
        <v>21</v>
      </c>
      <c r="R45" s="196">
        <v>40579</v>
      </c>
      <c r="S45" s="5"/>
      <c r="T45" s="9">
        <f t="shared" si="16"/>
        <v>0.6145789694176791</v>
      </c>
      <c r="U45" s="9">
        <f t="shared" si="0"/>
        <v>0.12553291111165873</v>
      </c>
      <c r="V45" s="9">
        <f t="shared" si="1"/>
        <v>0.14990512333965844</v>
      </c>
      <c r="W45" s="9">
        <f t="shared" si="2"/>
        <v>0.06735010719830455</v>
      </c>
      <c r="X45" s="9">
        <f t="shared" si="3"/>
        <v>0.03092732694250721</v>
      </c>
      <c r="Y45" s="9">
        <f t="shared" si="4"/>
        <v>0.007910495576529732</v>
      </c>
      <c r="Z45" s="9">
        <f t="shared" si="5"/>
        <v>0.003277557357253752</v>
      </c>
      <c r="AA45" s="9">
        <f t="shared" si="6"/>
        <v>0.0005175090564084871</v>
      </c>
      <c r="AB45" s="9"/>
      <c r="AC45" s="196">
        <v>-11</v>
      </c>
      <c r="AD45" s="196">
        <v>92</v>
      </c>
      <c r="AE45" s="196">
        <v>36</v>
      </c>
      <c r="AF45" s="196">
        <v>19</v>
      </c>
      <c r="AG45" s="196">
        <v>3</v>
      </c>
      <c r="AH45" s="196">
        <v>1</v>
      </c>
      <c r="AI45" s="196">
        <v>1</v>
      </c>
      <c r="AJ45" s="196">
        <v>0</v>
      </c>
      <c r="AK45" s="196">
        <v>141</v>
      </c>
      <c r="AL45" s="5"/>
      <c r="AM45" s="193">
        <v>-116</v>
      </c>
      <c r="AN45" s="193">
        <v>0</v>
      </c>
      <c r="AO45" s="193">
        <v>6</v>
      </c>
      <c r="AP45" s="193">
        <v>7</v>
      </c>
      <c r="AQ45" s="193">
        <v>-2</v>
      </c>
      <c r="AR45" s="193">
        <v>-5</v>
      </c>
      <c r="AS45" s="193">
        <v>1</v>
      </c>
      <c r="AT45" s="193">
        <v>0</v>
      </c>
      <c r="AU45" s="193">
        <v>-109</v>
      </c>
      <c r="AV45">
        <f t="shared" si="39"/>
        <v>116</v>
      </c>
      <c r="AW45">
        <f t="shared" si="7"/>
        <v>0</v>
      </c>
      <c r="AX45">
        <f t="shared" si="8"/>
        <v>-6</v>
      </c>
      <c r="AY45">
        <f t="shared" si="9"/>
        <v>-7</v>
      </c>
      <c r="AZ45">
        <f t="shared" si="10"/>
        <v>2</v>
      </c>
      <c r="BA45">
        <f t="shared" si="11"/>
        <v>5</v>
      </c>
      <c r="BB45">
        <f t="shared" si="12"/>
        <v>-1</v>
      </c>
      <c r="BC45">
        <f t="shared" si="17"/>
        <v>0</v>
      </c>
      <c r="BD45">
        <f t="shared" si="18"/>
        <v>109</v>
      </c>
      <c r="BG45" s="188">
        <v>69722.21333333333</v>
      </c>
      <c r="BH45" s="107">
        <f t="shared" si="19"/>
        <v>17430.553333333333</v>
      </c>
      <c r="BI45" s="108">
        <f t="shared" si="20"/>
        <v>418333.28</v>
      </c>
      <c r="BJ45" s="27">
        <f t="shared" si="21"/>
        <v>104583.32</v>
      </c>
      <c r="BK45" s="25">
        <f t="shared" si="22"/>
        <v>0.8</v>
      </c>
      <c r="BL45" s="26">
        <f t="shared" si="13"/>
        <v>0.2</v>
      </c>
      <c r="BM45" s="111">
        <f t="shared" si="23"/>
        <v>69722.21333333333</v>
      </c>
      <c r="BN45" s="186">
        <v>13720</v>
      </c>
      <c r="BO45" s="135">
        <f t="shared" si="24"/>
        <v>3430</v>
      </c>
      <c r="BP45" s="135">
        <f t="shared" si="40"/>
        <v>82320</v>
      </c>
      <c r="BQ45" s="135">
        <f t="shared" si="41"/>
        <v>20580</v>
      </c>
      <c r="BR45" s="141">
        <f t="shared" si="25"/>
        <v>13720</v>
      </c>
      <c r="BS45" s="185">
        <v>254584.8533333334</v>
      </c>
      <c r="BT45" s="135">
        <f t="shared" si="26"/>
        <v>63646.21333333335</v>
      </c>
      <c r="BU45" s="135">
        <f t="shared" si="42"/>
        <v>1527509.1200000003</v>
      </c>
      <c r="BV45" s="135">
        <f t="shared" si="27"/>
        <v>381877.2800000001</v>
      </c>
      <c r="BW45" s="141">
        <f t="shared" si="28"/>
        <v>254584.8533333334</v>
      </c>
      <c r="BX45" s="185">
        <v>265498.3466666667</v>
      </c>
      <c r="BY45" s="135">
        <f t="shared" si="29"/>
        <v>66374.58666666667</v>
      </c>
      <c r="BZ45" s="135">
        <f t="shared" si="43"/>
        <v>1592990.08</v>
      </c>
      <c r="CA45" s="135">
        <f t="shared" si="30"/>
        <v>398247.52</v>
      </c>
      <c r="CB45" s="141">
        <f t="shared" si="31"/>
        <v>265498.3466666667</v>
      </c>
      <c r="CC45" s="230">
        <f t="shared" si="32"/>
        <v>237684.88</v>
      </c>
      <c r="CD45" s="135">
        <f t="shared" si="33"/>
        <v>59421.22</v>
      </c>
      <c r="CE45" s="135">
        <f t="shared" si="44"/>
        <v>1426109.28</v>
      </c>
      <c r="CF45" s="135">
        <f t="shared" si="34"/>
        <v>356527.32</v>
      </c>
      <c r="CG45" s="141">
        <f t="shared" si="35"/>
        <v>237684.88</v>
      </c>
      <c r="CH45" s="185">
        <v>0</v>
      </c>
      <c r="CI45" s="135">
        <f t="shared" si="36"/>
        <v>0</v>
      </c>
      <c r="CJ45" s="135">
        <f t="shared" si="45"/>
        <v>0</v>
      </c>
      <c r="CK45" s="135">
        <f t="shared" si="37"/>
        <v>0</v>
      </c>
      <c r="CL45" s="141">
        <f t="shared" si="38"/>
        <v>0</v>
      </c>
    </row>
    <row r="46" spans="1:90" ht="12.75">
      <c r="A46" s="3"/>
      <c r="B46" s="3" t="s">
        <v>377</v>
      </c>
      <c r="C46" s="2" t="s">
        <v>51</v>
      </c>
      <c r="D46" s="5">
        <f t="shared" si="14"/>
        <v>82192</v>
      </c>
      <c r="E46" s="190">
        <v>877</v>
      </c>
      <c r="F46" s="18">
        <f t="shared" si="15"/>
        <v>379</v>
      </c>
      <c r="G46" s="214">
        <v>4.765369727531719</v>
      </c>
      <c r="H46" s="202">
        <v>70</v>
      </c>
      <c r="I46"/>
      <c r="J46" s="196">
        <v>29890</v>
      </c>
      <c r="K46" s="196">
        <v>18030</v>
      </c>
      <c r="L46" s="196">
        <v>16988</v>
      </c>
      <c r="M46" s="196">
        <v>8826</v>
      </c>
      <c r="N46" s="196">
        <v>5247</v>
      </c>
      <c r="O46" s="196">
        <v>1778</v>
      </c>
      <c r="P46" s="196">
        <v>1254</v>
      </c>
      <c r="Q46" s="196">
        <v>179</v>
      </c>
      <c r="R46" s="196">
        <v>82192</v>
      </c>
      <c r="S46" s="5"/>
      <c r="T46" s="9">
        <f t="shared" si="16"/>
        <v>0.36366069690480823</v>
      </c>
      <c r="U46" s="9">
        <f t="shared" si="0"/>
        <v>0.2193644150282266</v>
      </c>
      <c r="V46" s="9">
        <f t="shared" si="1"/>
        <v>0.20668678216858088</v>
      </c>
      <c r="W46" s="9">
        <f t="shared" si="2"/>
        <v>0.10738271364609694</v>
      </c>
      <c r="X46" s="9">
        <f t="shared" si="3"/>
        <v>0.06383832976445396</v>
      </c>
      <c r="Y46" s="9">
        <f t="shared" si="4"/>
        <v>0.02163227564726494</v>
      </c>
      <c r="Z46" s="9">
        <f t="shared" si="5"/>
        <v>0.015256959314775161</v>
      </c>
      <c r="AA46" s="9">
        <f t="shared" si="6"/>
        <v>0.0021778275257932646</v>
      </c>
      <c r="AB46" s="9"/>
      <c r="AC46" s="196">
        <v>49</v>
      </c>
      <c r="AD46" s="196">
        <v>109</v>
      </c>
      <c r="AE46" s="196">
        <v>60</v>
      </c>
      <c r="AF46" s="196">
        <v>36</v>
      </c>
      <c r="AG46" s="196">
        <v>10</v>
      </c>
      <c r="AH46" s="196">
        <v>6</v>
      </c>
      <c r="AI46" s="196">
        <v>-4</v>
      </c>
      <c r="AJ46" s="196">
        <v>-1</v>
      </c>
      <c r="AK46" s="196">
        <v>265</v>
      </c>
      <c r="AL46" s="5"/>
      <c r="AM46" s="193">
        <v>-81</v>
      </c>
      <c r="AN46" s="193">
        <v>5</v>
      </c>
      <c r="AO46" s="193">
        <v>-24</v>
      </c>
      <c r="AP46" s="193">
        <v>-10</v>
      </c>
      <c r="AQ46" s="193">
        <v>5</v>
      </c>
      <c r="AR46" s="193">
        <v>-2</v>
      </c>
      <c r="AS46" s="193">
        <v>-8</v>
      </c>
      <c r="AT46" s="193">
        <v>1</v>
      </c>
      <c r="AU46" s="193">
        <v>-114</v>
      </c>
      <c r="AV46">
        <f t="shared" si="39"/>
        <v>81</v>
      </c>
      <c r="AW46">
        <f t="shared" si="7"/>
        <v>-5</v>
      </c>
      <c r="AX46">
        <f t="shared" si="8"/>
        <v>24</v>
      </c>
      <c r="AY46">
        <f t="shared" si="9"/>
        <v>10</v>
      </c>
      <c r="AZ46">
        <f t="shared" si="10"/>
        <v>-5</v>
      </c>
      <c r="BA46">
        <f t="shared" si="11"/>
        <v>2</v>
      </c>
      <c r="BB46">
        <f t="shared" si="12"/>
        <v>8</v>
      </c>
      <c r="BC46">
        <f t="shared" si="17"/>
        <v>-1</v>
      </c>
      <c r="BD46">
        <f t="shared" si="18"/>
        <v>114</v>
      </c>
      <c r="BG46" s="188">
        <v>253622.54666666663</v>
      </c>
      <c r="BH46" s="107" t="str">
        <f t="shared" si="19"/>
        <v>0</v>
      </c>
      <c r="BI46" s="108">
        <f t="shared" si="20"/>
        <v>1521735.2799999998</v>
      </c>
      <c r="BJ46" s="27">
        <f t="shared" si="21"/>
        <v>0</v>
      </c>
      <c r="BK46" s="25" t="str">
        <f t="shared" si="22"/>
        <v>100%</v>
      </c>
      <c r="BL46" s="26" t="str">
        <f t="shared" si="13"/>
        <v>0%</v>
      </c>
      <c r="BM46" s="111">
        <f t="shared" si="23"/>
        <v>253622.54666666663</v>
      </c>
      <c r="BN46" s="186">
        <v>169483</v>
      </c>
      <c r="BO46" s="135" t="str">
        <f t="shared" si="24"/>
        <v>0</v>
      </c>
      <c r="BP46" s="135">
        <f t="shared" si="40"/>
        <v>1016898</v>
      </c>
      <c r="BQ46" s="135">
        <f t="shared" si="41"/>
        <v>0</v>
      </c>
      <c r="BR46" s="141">
        <f t="shared" si="25"/>
        <v>169483</v>
      </c>
      <c r="BS46" s="185">
        <v>566453.8744444444</v>
      </c>
      <c r="BT46" s="135" t="str">
        <f t="shared" si="26"/>
        <v>0</v>
      </c>
      <c r="BU46" s="135">
        <f t="shared" si="42"/>
        <v>3398723.2466666666</v>
      </c>
      <c r="BV46" s="135">
        <f t="shared" si="27"/>
        <v>0</v>
      </c>
      <c r="BW46" s="141">
        <f t="shared" si="28"/>
        <v>566453.8744444444</v>
      </c>
      <c r="BX46" s="185">
        <v>486143.73333333334</v>
      </c>
      <c r="BY46" s="135" t="str">
        <f t="shared" si="29"/>
        <v>0</v>
      </c>
      <c r="BZ46" s="135">
        <f t="shared" si="43"/>
        <v>2916862.4</v>
      </c>
      <c r="CA46" s="135">
        <f t="shared" si="30"/>
        <v>0</v>
      </c>
      <c r="CB46" s="141">
        <f t="shared" si="31"/>
        <v>486143.73333333334</v>
      </c>
      <c r="CC46" s="230">
        <f t="shared" si="32"/>
        <v>477453.38444444444</v>
      </c>
      <c r="CD46" s="135" t="str">
        <f t="shared" si="33"/>
        <v>0</v>
      </c>
      <c r="CE46" s="135">
        <f t="shared" si="44"/>
        <v>2864720.3066666666</v>
      </c>
      <c r="CF46" s="135">
        <f t="shared" si="34"/>
        <v>0</v>
      </c>
      <c r="CG46" s="141">
        <f t="shared" si="35"/>
        <v>477453.38444444444</v>
      </c>
      <c r="CH46" s="185">
        <v>0</v>
      </c>
      <c r="CI46" s="135" t="str">
        <f t="shared" si="36"/>
        <v>0</v>
      </c>
      <c r="CJ46" s="135">
        <f t="shared" si="45"/>
        <v>0</v>
      </c>
      <c r="CK46" s="135">
        <f t="shared" si="37"/>
        <v>0</v>
      </c>
      <c r="CL46" s="141">
        <f t="shared" si="38"/>
        <v>0</v>
      </c>
    </row>
    <row r="47" spans="1:90" ht="12.75">
      <c r="A47" s="3"/>
      <c r="B47" s="3" t="s">
        <v>386</v>
      </c>
      <c r="C47" s="2" t="s">
        <v>52</v>
      </c>
      <c r="D47" s="5">
        <f t="shared" si="14"/>
        <v>93818</v>
      </c>
      <c r="E47" s="190">
        <v>1600</v>
      </c>
      <c r="F47" s="18">
        <f t="shared" si="15"/>
        <v>585</v>
      </c>
      <c r="G47" s="214">
        <v>4.73261733347141</v>
      </c>
      <c r="H47" s="202">
        <v>134</v>
      </c>
      <c r="I47"/>
      <c r="J47" s="196">
        <v>44317</v>
      </c>
      <c r="K47" s="196">
        <v>17967</v>
      </c>
      <c r="L47" s="196">
        <v>15109</v>
      </c>
      <c r="M47" s="196">
        <v>7158</v>
      </c>
      <c r="N47" s="196">
        <v>5200</v>
      </c>
      <c r="O47" s="196">
        <v>2754</v>
      </c>
      <c r="P47" s="196">
        <v>1262</v>
      </c>
      <c r="Q47" s="196">
        <v>51</v>
      </c>
      <c r="R47" s="196">
        <v>93818</v>
      </c>
      <c r="S47" s="5"/>
      <c r="T47" s="9">
        <f t="shared" si="16"/>
        <v>0.47237203948069667</v>
      </c>
      <c r="U47" s="9">
        <f t="shared" si="0"/>
        <v>0.19150909207188385</v>
      </c>
      <c r="V47" s="9">
        <f t="shared" si="1"/>
        <v>0.16104585474002855</v>
      </c>
      <c r="W47" s="9">
        <f t="shared" si="2"/>
        <v>0.07629665948965017</v>
      </c>
      <c r="X47" s="9">
        <f t="shared" si="3"/>
        <v>0.0554264640047752</v>
      </c>
      <c r="Y47" s="9">
        <f t="shared" si="4"/>
        <v>0.02935470805175979</v>
      </c>
      <c r="Z47" s="9">
        <f t="shared" si="5"/>
        <v>0.01345157645654352</v>
      </c>
      <c r="AA47" s="9">
        <f t="shared" si="6"/>
        <v>0.0005436057046622183</v>
      </c>
      <c r="AB47" s="9"/>
      <c r="AC47" s="196">
        <v>105</v>
      </c>
      <c r="AD47" s="196">
        <v>79</v>
      </c>
      <c r="AE47" s="196">
        <v>22</v>
      </c>
      <c r="AF47" s="196">
        <v>28</v>
      </c>
      <c r="AG47" s="196">
        <v>88</v>
      </c>
      <c r="AH47" s="196">
        <v>15</v>
      </c>
      <c r="AI47" s="196">
        <v>0</v>
      </c>
      <c r="AJ47" s="196">
        <v>2</v>
      </c>
      <c r="AK47" s="196">
        <v>339</v>
      </c>
      <c r="AL47" s="5"/>
      <c r="AM47" s="193">
        <v>-25</v>
      </c>
      <c r="AN47" s="193">
        <v>-125</v>
      </c>
      <c r="AO47" s="193">
        <v>-30</v>
      </c>
      <c r="AP47" s="193">
        <v>-22</v>
      </c>
      <c r="AQ47" s="193">
        <v>-26</v>
      </c>
      <c r="AR47" s="193">
        <v>-8</v>
      </c>
      <c r="AS47" s="193">
        <v>-8</v>
      </c>
      <c r="AT47" s="193">
        <v>-2</v>
      </c>
      <c r="AU47" s="193">
        <v>-246</v>
      </c>
      <c r="AV47">
        <f t="shared" si="39"/>
        <v>25</v>
      </c>
      <c r="AW47">
        <f t="shared" si="7"/>
        <v>125</v>
      </c>
      <c r="AX47">
        <f t="shared" si="8"/>
        <v>30</v>
      </c>
      <c r="AY47">
        <f t="shared" si="9"/>
        <v>22</v>
      </c>
      <c r="AZ47">
        <f t="shared" si="10"/>
        <v>26</v>
      </c>
      <c r="BA47">
        <f t="shared" si="11"/>
        <v>8</v>
      </c>
      <c r="BB47">
        <f t="shared" si="12"/>
        <v>8</v>
      </c>
      <c r="BC47">
        <f t="shared" si="17"/>
        <v>2</v>
      </c>
      <c r="BD47">
        <f t="shared" si="18"/>
        <v>246</v>
      </c>
      <c r="BG47" s="188">
        <v>724567.3133333334</v>
      </c>
      <c r="BH47" s="107" t="str">
        <f t="shared" si="19"/>
        <v>0</v>
      </c>
      <c r="BI47" s="108">
        <f t="shared" si="20"/>
        <v>4347403.88</v>
      </c>
      <c r="BJ47" s="27">
        <f t="shared" si="21"/>
        <v>0</v>
      </c>
      <c r="BK47" s="25" t="str">
        <f t="shared" si="22"/>
        <v>100%</v>
      </c>
      <c r="BL47" s="26" t="str">
        <f t="shared" si="13"/>
        <v>0%</v>
      </c>
      <c r="BM47" s="111">
        <f t="shared" si="23"/>
        <v>724567.3133333334</v>
      </c>
      <c r="BN47" s="186">
        <v>999065.3677777777</v>
      </c>
      <c r="BO47" s="135" t="str">
        <f t="shared" si="24"/>
        <v>0</v>
      </c>
      <c r="BP47" s="135">
        <f t="shared" si="40"/>
        <v>5994392.206666666</v>
      </c>
      <c r="BQ47" s="135">
        <f t="shared" si="41"/>
        <v>0</v>
      </c>
      <c r="BR47" s="141">
        <f t="shared" si="25"/>
        <v>999065.3677777777</v>
      </c>
      <c r="BS47" s="185">
        <v>685061.0622222223</v>
      </c>
      <c r="BT47" s="135" t="str">
        <f t="shared" si="26"/>
        <v>0</v>
      </c>
      <c r="BU47" s="135">
        <f t="shared" si="42"/>
        <v>4110366.373333334</v>
      </c>
      <c r="BV47" s="135">
        <f t="shared" si="27"/>
        <v>0</v>
      </c>
      <c r="BW47" s="141">
        <f t="shared" si="28"/>
        <v>685061.0622222223</v>
      </c>
      <c r="BX47" s="185">
        <v>529925.3333333333</v>
      </c>
      <c r="BY47" s="135" t="str">
        <f t="shared" si="29"/>
        <v>0</v>
      </c>
      <c r="BZ47" s="135">
        <f t="shared" si="43"/>
        <v>3179551.9999999995</v>
      </c>
      <c r="CA47" s="135">
        <f t="shared" si="30"/>
        <v>0</v>
      </c>
      <c r="CB47" s="141">
        <f t="shared" si="31"/>
        <v>529925.3333333333</v>
      </c>
      <c r="CC47" s="230">
        <f t="shared" si="32"/>
        <v>832921.7355555556</v>
      </c>
      <c r="CD47" s="135" t="str">
        <f t="shared" si="33"/>
        <v>0</v>
      </c>
      <c r="CE47" s="135">
        <f t="shared" si="44"/>
        <v>4997530.413333333</v>
      </c>
      <c r="CF47" s="135">
        <f t="shared" si="34"/>
        <v>0</v>
      </c>
      <c r="CG47" s="141">
        <f t="shared" si="35"/>
        <v>832921.7355555556</v>
      </c>
      <c r="CH47" s="185">
        <v>0</v>
      </c>
      <c r="CI47" s="135" t="str">
        <f t="shared" si="36"/>
        <v>0</v>
      </c>
      <c r="CJ47" s="135">
        <f t="shared" si="45"/>
        <v>0</v>
      </c>
      <c r="CK47" s="135">
        <f t="shared" si="37"/>
        <v>0</v>
      </c>
      <c r="CL47" s="141">
        <f t="shared" si="38"/>
        <v>0</v>
      </c>
    </row>
    <row r="48" spans="1:90" ht="12.75">
      <c r="A48" s="3" t="s">
        <v>397</v>
      </c>
      <c r="B48" s="3" t="s">
        <v>384</v>
      </c>
      <c r="C48" s="2" t="s">
        <v>53</v>
      </c>
      <c r="D48" s="5">
        <f t="shared" si="14"/>
        <v>52306</v>
      </c>
      <c r="E48" s="190">
        <v>268</v>
      </c>
      <c r="F48" s="18">
        <f t="shared" si="15"/>
        <v>1205</v>
      </c>
      <c r="G48" s="214">
        <v>10.327881366641712</v>
      </c>
      <c r="H48" s="202">
        <v>547</v>
      </c>
      <c r="I48"/>
      <c r="J48" s="196">
        <v>3059</v>
      </c>
      <c r="K48" s="196">
        <v>9753</v>
      </c>
      <c r="L48" s="196">
        <v>18322</v>
      </c>
      <c r="M48" s="196">
        <v>9211</v>
      </c>
      <c r="N48" s="196">
        <v>5222</v>
      </c>
      <c r="O48" s="196">
        <v>3373</v>
      </c>
      <c r="P48" s="196">
        <v>2911</v>
      </c>
      <c r="Q48" s="196">
        <v>455</v>
      </c>
      <c r="R48" s="196">
        <v>52306</v>
      </c>
      <c r="S48" s="5"/>
      <c r="T48" s="9">
        <f t="shared" si="16"/>
        <v>0.058482774442702556</v>
      </c>
      <c r="U48" s="9">
        <f t="shared" si="0"/>
        <v>0.18646044430849235</v>
      </c>
      <c r="V48" s="9">
        <f t="shared" si="1"/>
        <v>0.3502848621573051</v>
      </c>
      <c r="W48" s="9">
        <f t="shared" si="2"/>
        <v>0.17609834435819982</v>
      </c>
      <c r="X48" s="9">
        <f t="shared" si="3"/>
        <v>0.09983558291591786</v>
      </c>
      <c r="Y48" s="9">
        <f t="shared" si="4"/>
        <v>0.06448590983825947</v>
      </c>
      <c r="Z48" s="9">
        <f t="shared" si="5"/>
        <v>0.05565327113524261</v>
      </c>
      <c r="AA48" s="9">
        <f t="shared" si="6"/>
        <v>0.008698810843880243</v>
      </c>
      <c r="AB48" s="9"/>
      <c r="AC48" s="196">
        <v>73</v>
      </c>
      <c r="AD48" s="196">
        <v>140</v>
      </c>
      <c r="AE48" s="196">
        <v>390</v>
      </c>
      <c r="AF48" s="196">
        <v>274</v>
      </c>
      <c r="AG48" s="196">
        <v>113</v>
      </c>
      <c r="AH48" s="196">
        <v>148</v>
      </c>
      <c r="AI48" s="196">
        <v>54</v>
      </c>
      <c r="AJ48" s="196">
        <v>2</v>
      </c>
      <c r="AK48" s="196">
        <v>1194</v>
      </c>
      <c r="AL48" s="5"/>
      <c r="AM48" s="193">
        <v>-45</v>
      </c>
      <c r="AN48" s="193">
        <v>20</v>
      </c>
      <c r="AO48" s="193">
        <v>29</v>
      </c>
      <c r="AP48" s="193">
        <v>-8</v>
      </c>
      <c r="AQ48" s="193">
        <v>-21</v>
      </c>
      <c r="AR48" s="193">
        <v>-3</v>
      </c>
      <c r="AS48" s="193">
        <v>13</v>
      </c>
      <c r="AT48" s="193">
        <v>4</v>
      </c>
      <c r="AU48" s="193">
        <v>-11</v>
      </c>
      <c r="AV48">
        <f t="shared" si="39"/>
        <v>45</v>
      </c>
      <c r="AW48">
        <f t="shared" si="7"/>
        <v>-20</v>
      </c>
      <c r="AX48">
        <f t="shared" si="8"/>
        <v>-29</v>
      </c>
      <c r="AY48">
        <f t="shared" si="9"/>
        <v>8</v>
      </c>
      <c r="AZ48">
        <f t="shared" si="10"/>
        <v>21</v>
      </c>
      <c r="BA48">
        <f t="shared" si="11"/>
        <v>3</v>
      </c>
      <c r="BB48">
        <f t="shared" si="12"/>
        <v>-13</v>
      </c>
      <c r="BC48">
        <f t="shared" si="17"/>
        <v>-4</v>
      </c>
      <c r="BD48">
        <f t="shared" si="18"/>
        <v>11</v>
      </c>
      <c r="BG48" s="188">
        <v>786645.6693333334</v>
      </c>
      <c r="BH48" s="107">
        <f t="shared" si="19"/>
        <v>196661.41733333335</v>
      </c>
      <c r="BI48" s="108">
        <f t="shared" si="20"/>
        <v>4719874.016000001</v>
      </c>
      <c r="BJ48" s="27">
        <f t="shared" si="21"/>
        <v>1179968.5040000002</v>
      </c>
      <c r="BK48" s="25">
        <f t="shared" si="22"/>
        <v>0.8</v>
      </c>
      <c r="BL48" s="26">
        <f t="shared" si="13"/>
        <v>0.2</v>
      </c>
      <c r="BM48" s="111">
        <f t="shared" si="23"/>
        <v>786645.6693333334</v>
      </c>
      <c r="BN48" s="186">
        <v>734897.9546666667</v>
      </c>
      <c r="BO48" s="135">
        <f t="shared" si="24"/>
        <v>183724.48866666667</v>
      </c>
      <c r="BP48" s="135">
        <f t="shared" si="40"/>
        <v>4409387.728</v>
      </c>
      <c r="BQ48" s="135">
        <f t="shared" si="41"/>
        <v>1102346.932</v>
      </c>
      <c r="BR48" s="141">
        <f t="shared" si="25"/>
        <v>734897.9546666667</v>
      </c>
      <c r="BS48" s="185">
        <v>563739.3884444445</v>
      </c>
      <c r="BT48" s="135">
        <f t="shared" si="26"/>
        <v>140934.84711111113</v>
      </c>
      <c r="BU48" s="135">
        <f t="shared" si="42"/>
        <v>3382436.330666667</v>
      </c>
      <c r="BV48" s="135">
        <f t="shared" si="27"/>
        <v>845609.0826666667</v>
      </c>
      <c r="BW48" s="141">
        <f t="shared" si="28"/>
        <v>563739.3884444445</v>
      </c>
      <c r="BX48" s="185">
        <v>1290692.5866666667</v>
      </c>
      <c r="BY48" s="135">
        <f t="shared" si="29"/>
        <v>322673.14666666667</v>
      </c>
      <c r="BZ48" s="135">
        <f t="shared" si="43"/>
        <v>7744155.52</v>
      </c>
      <c r="CA48" s="135">
        <f t="shared" si="30"/>
        <v>1936038.88</v>
      </c>
      <c r="CB48" s="141">
        <f t="shared" si="31"/>
        <v>1290692.5866666667</v>
      </c>
      <c r="CC48" s="230">
        <f t="shared" si="32"/>
        <v>1587213.3511111112</v>
      </c>
      <c r="CD48" s="135">
        <f t="shared" si="33"/>
        <v>396803.3377777778</v>
      </c>
      <c r="CE48" s="135">
        <f t="shared" si="44"/>
        <v>9523280.106666667</v>
      </c>
      <c r="CF48" s="135">
        <f t="shared" si="34"/>
        <v>2380820.026666667</v>
      </c>
      <c r="CG48" s="141">
        <f t="shared" si="35"/>
        <v>1587213.3511111112</v>
      </c>
      <c r="CH48" s="185">
        <v>0</v>
      </c>
      <c r="CI48" s="135">
        <f t="shared" si="36"/>
        <v>0</v>
      </c>
      <c r="CJ48" s="135">
        <f t="shared" si="45"/>
        <v>0</v>
      </c>
      <c r="CK48" s="135">
        <f t="shared" si="37"/>
        <v>0</v>
      </c>
      <c r="CL48" s="141">
        <f t="shared" si="38"/>
        <v>0</v>
      </c>
    </row>
    <row r="49" spans="1:90" ht="12.75">
      <c r="A49" s="3"/>
      <c r="B49" s="3" t="s">
        <v>385</v>
      </c>
      <c r="C49" s="2" t="s">
        <v>54</v>
      </c>
      <c r="D49" s="5">
        <f>R49</f>
        <v>105829</v>
      </c>
      <c r="E49" s="190">
        <v>1146</v>
      </c>
      <c r="F49" s="18">
        <f t="shared" si="15"/>
        <v>1252</v>
      </c>
      <c r="G49" s="214">
        <v>13.606539410369507</v>
      </c>
      <c r="H49" s="202">
        <v>212</v>
      </c>
      <c r="I49"/>
      <c r="J49" s="196">
        <v>3771</v>
      </c>
      <c r="K49" s="196">
        <v>11613</v>
      </c>
      <c r="L49" s="196">
        <v>20112</v>
      </c>
      <c r="M49" s="196">
        <v>25296</v>
      </c>
      <c r="N49" s="196">
        <v>17645</v>
      </c>
      <c r="O49" s="196">
        <v>10979</v>
      </c>
      <c r="P49" s="196">
        <v>11988</v>
      </c>
      <c r="Q49" s="196">
        <v>4425</v>
      </c>
      <c r="R49" s="196">
        <v>105829</v>
      </c>
      <c r="S49" s="5"/>
      <c r="T49" s="9">
        <f t="shared" si="16"/>
        <v>0.035632955050128035</v>
      </c>
      <c r="U49" s="9">
        <f t="shared" si="0"/>
        <v>0.10973362688866001</v>
      </c>
      <c r="V49" s="9">
        <f t="shared" si="1"/>
        <v>0.19004242693401618</v>
      </c>
      <c r="W49" s="9">
        <f t="shared" si="2"/>
        <v>0.23902710977142372</v>
      </c>
      <c r="X49" s="9">
        <f t="shared" si="3"/>
        <v>0.16673123623959407</v>
      </c>
      <c r="Y49" s="9">
        <f t="shared" si="4"/>
        <v>0.10374283041510361</v>
      </c>
      <c r="Z49" s="9">
        <f t="shared" si="5"/>
        <v>0.11327707906150489</v>
      </c>
      <c r="AA49" s="9">
        <f t="shared" si="6"/>
        <v>0.04181273563956949</v>
      </c>
      <c r="AB49" s="9"/>
      <c r="AC49" s="196">
        <v>-88</v>
      </c>
      <c r="AD49" s="196">
        <v>286</v>
      </c>
      <c r="AE49" s="196">
        <v>72</v>
      </c>
      <c r="AF49" s="196">
        <v>172</v>
      </c>
      <c r="AG49" s="196">
        <v>327</v>
      </c>
      <c r="AH49" s="196">
        <v>185</v>
      </c>
      <c r="AI49" s="196">
        <v>119</v>
      </c>
      <c r="AJ49" s="196">
        <v>39</v>
      </c>
      <c r="AK49" s="196">
        <v>1112</v>
      </c>
      <c r="AL49" s="5"/>
      <c r="AM49" s="193">
        <v>-57</v>
      </c>
      <c r="AN49" s="193">
        <v>39</v>
      </c>
      <c r="AO49" s="193">
        <v>-17</v>
      </c>
      <c r="AP49" s="193">
        <v>-19</v>
      </c>
      <c r="AQ49" s="193">
        <v>-48</v>
      </c>
      <c r="AR49" s="193">
        <v>-41</v>
      </c>
      <c r="AS49" s="193">
        <v>25</v>
      </c>
      <c r="AT49" s="193">
        <v>-22</v>
      </c>
      <c r="AU49" s="193">
        <v>-140</v>
      </c>
      <c r="AV49">
        <f t="shared" si="39"/>
        <v>57</v>
      </c>
      <c r="AW49">
        <f t="shared" si="7"/>
        <v>-39</v>
      </c>
      <c r="AX49">
        <f t="shared" si="8"/>
        <v>17</v>
      </c>
      <c r="AY49">
        <f t="shared" si="9"/>
        <v>19</v>
      </c>
      <c r="AZ49">
        <f t="shared" si="10"/>
        <v>48</v>
      </c>
      <c r="BA49">
        <f t="shared" si="11"/>
        <v>41</v>
      </c>
      <c r="BB49">
        <f t="shared" si="12"/>
        <v>-25</v>
      </c>
      <c r="BC49">
        <f t="shared" si="17"/>
        <v>22</v>
      </c>
      <c r="BD49">
        <f t="shared" si="18"/>
        <v>140</v>
      </c>
      <c r="BG49" s="188">
        <v>1767042.3333333333</v>
      </c>
      <c r="BH49" s="107" t="str">
        <f t="shared" si="19"/>
        <v>0</v>
      </c>
      <c r="BI49" s="108">
        <f t="shared" si="20"/>
        <v>10602254</v>
      </c>
      <c r="BJ49" s="27">
        <f t="shared" si="21"/>
        <v>0</v>
      </c>
      <c r="BK49" s="25" t="str">
        <f t="shared" si="22"/>
        <v>100%</v>
      </c>
      <c r="BL49" s="26" t="str">
        <f t="shared" si="13"/>
        <v>0%</v>
      </c>
      <c r="BM49" s="111">
        <f t="shared" si="23"/>
        <v>1767042.3333333333</v>
      </c>
      <c r="BN49" s="186">
        <v>1129551.3466666664</v>
      </c>
      <c r="BO49" s="135" t="str">
        <f t="shared" si="24"/>
        <v>0</v>
      </c>
      <c r="BP49" s="135">
        <f t="shared" si="40"/>
        <v>6777308.079999998</v>
      </c>
      <c r="BQ49" s="135">
        <f t="shared" si="41"/>
        <v>0</v>
      </c>
      <c r="BR49" s="141">
        <f t="shared" si="25"/>
        <v>1129551.3466666664</v>
      </c>
      <c r="BS49" s="185">
        <v>1319184.457777778</v>
      </c>
      <c r="BT49" s="135" t="str">
        <f t="shared" si="26"/>
        <v>0</v>
      </c>
      <c r="BU49" s="135">
        <f t="shared" si="42"/>
        <v>7915106.746666668</v>
      </c>
      <c r="BV49" s="135">
        <f t="shared" si="27"/>
        <v>0</v>
      </c>
      <c r="BW49" s="141">
        <f t="shared" si="28"/>
        <v>1319184.457777778</v>
      </c>
      <c r="BX49" s="185">
        <v>1057994.5333333332</v>
      </c>
      <c r="BY49" s="135" t="str">
        <f t="shared" si="29"/>
        <v>0</v>
      </c>
      <c r="BZ49" s="135">
        <f t="shared" si="43"/>
        <v>6347967.199999999</v>
      </c>
      <c r="CA49" s="135">
        <f t="shared" si="30"/>
        <v>0</v>
      </c>
      <c r="CB49" s="141">
        <f t="shared" si="31"/>
        <v>1057994.5333333332</v>
      </c>
      <c r="CC49" s="230">
        <f t="shared" si="32"/>
        <v>2283509.9</v>
      </c>
      <c r="CD49" s="135" t="str">
        <f t="shared" si="33"/>
        <v>0</v>
      </c>
      <c r="CE49" s="135">
        <f t="shared" si="44"/>
        <v>13701059.399999999</v>
      </c>
      <c r="CF49" s="135">
        <f t="shared" si="34"/>
        <v>0</v>
      </c>
      <c r="CG49" s="141">
        <f t="shared" si="35"/>
        <v>2283509.9</v>
      </c>
      <c r="CH49" s="185">
        <v>0</v>
      </c>
      <c r="CI49" s="135" t="str">
        <f t="shared" si="36"/>
        <v>0</v>
      </c>
      <c r="CJ49" s="135">
        <f t="shared" si="45"/>
        <v>0</v>
      </c>
      <c r="CK49" s="135">
        <f t="shared" si="37"/>
        <v>0</v>
      </c>
      <c r="CL49" s="141">
        <f t="shared" si="38"/>
        <v>0</v>
      </c>
    </row>
    <row r="50" spans="1:90" ht="12.75">
      <c r="A50" s="3" t="s">
        <v>398</v>
      </c>
      <c r="B50" s="3" t="s">
        <v>390</v>
      </c>
      <c r="C50" s="2" t="s">
        <v>55</v>
      </c>
      <c r="D50" s="5">
        <f t="shared" si="14"/>
        <v>42089</v>
      </c>
      <c r="E50" s="190">
        <v>290</v>
      </c>
      <c r="F50" s="18">
        <f t="shared" si="15"/>
        <v>184</v>
      </c>
      <c r="G50" s="214">
        <v>5.635094239907294</v>
      </c>
      <c r="H50" s="202">
        <v>47</v>
      </c>
      <c r="I50"/>
      <c r="J50" s="196">
        <v>13797</v>
      </c>
      <c r="K50" s="196">
        <v>13383</v>
      </c>
      <c r="L50" s="196">
        <v>7665</v>
      </c>
      <c r="M50" s="196">
        <v>4692</v>
      </c>
      <c r="N50" s="196">
        <v>1695</v>
      </c>
      <c r="O50" s="196">
        <v>575</v>
      </c>
      <c r="P50" s="196">
        <v>265</v>
      </c>
      <c r="Q50" s="196">
        <v>17</v>
      </c>
      <c r="R50" s="196">
        <v>42089</v>
      </c>
      <c r="S50" s="5"/>
      <c r="T50" s="9">
        <f t="shared" si="16"/>
        <v>0.32780536482216255</v>
      </c>
      <c r="U50" s="9">
        <f t="shared" si="0"/>
        <v>0.3179690655515693</v>
      </c>
      <c r="V50" s="9">
        <f t="shared" si="1"/>
        <v>0.1821140915678681</v>
      </c>
      <c r="W50" s="9">
        <f t="shared" si="2"/>
        <v>0.11147805840005702</v>
      </c>
      <c r="X50" s="9">
        <f t="shared" si="3"/>
        <v>0.04027180498467533</v>
      </c>
      <c r="Y50" s="9">
        <f t="shared" si="4"/>
        <v>0.01366152676471287</v>
      </c>
      <c r="Z50" s="9">
        <f t="shared" si="5"/>
        <v>0.006296181900258975</v>
      </c>
      <c r="AA50" s="9">
        <f t="shared" si="6"/>
        <v>0.00040390600869585875</v>
      </c>
      <c r="AB50" s="9"/>
      <c r="AC50" s="196">
        <v>2</v>
      </c>
      <c r="AD50" s="196">
        <v>68</v>
      </c>
      <c r="AE50" s="196">
        <v>76</v>
      </c>
      <c r="AF50" s="196">
        <v>35</v>
      </c>
      <c r="AG50" s="196">
        <v>-10</v>
      </c>
      <c r="AH50" s="196">
        <v>5</v>
      </c>
      <c r="AI50" s="196">
        <v>7</v>
      </c>
      <c r="AJ50" s="196">
        <v>-1</v>
      </c>
      <c r="AK50" s="196">
        <v>182</v>
      </c>
      <c r="AL50" s="5"/>
      <c r="AM50" s="193">
        <v>-2</v>
      </c>
      <c r="AN50" s="193">
        <v>3</v>
      </c>
      <c r="AO50" s="193">
        <v>0</v>
      </c>
      <c r="AP50" s="193">
        <v>-3</v>
      </c>
      <c r="AQ50" s="193">
        <v>-1</v>
      </c>
      <c r="AR50" s="193">
        <v>1</v>
      </c>
      <c r="AS50" s="193">
        <v>1</v>
      </c>
      <c r="AT50" s="193">
        <v>-1</v>
      </c>
      <c r="AU50" s="193">
        <v>-2</v>
      </c>
      <c r="AV50">
        <f t="shared" si="39"/>
        <v>2</v>
      </c>
      <c r="AW50">
        <f t="shared" si="7"/>
        <v>-3</v>
      </c>
      <c r="AX50">
        <f t="shared" si="8"/>
        <v>0</v>
      </c>
      <c r="AY50">
        <f t="shared" si="9"/>
        <v>3</v>
      </c>
      <c r="AZ50">
        <f t="shared" si="10"/>
        <v>1</v>
      </c>
      <c r="BA50">
        <f t="shared" si="11"/>
        <v>-1</v>
      </c>
      <c r="BB50">
        <f t="shared" si="12"/>
        <v>-1</v>
      </c>
      <c r="BC50">
        <f t="shared" si="17"/>
        <v>1</v>
      </c>
      <c r="BD50">
        <f t="shared" si="18"/>
        <v>2</v>
      </c>
      <c r="BG50" s="188">
        <v>153260.93866666665</v>
      </c>
      <c r="BH50" s="107">
        <f t="shared" si="19"/>
        <v>38315.23466666666</v>
      </c>
      <c r="BI50" s="108">
        <f t="shared" si="20"/>
        <v>919565.632</v>
      </c>
      <c r="BJ50" s="27">
        <f t="shared" si="21"/>
        <v>229891.408</v>
      </c>
      <c r="BK50" s="25">
        <f t="shared" si="22"/>
        <v>0.8</v>
      </c>
      <c r="BL50" s="26">
        <f t="shared" si="13"/>
        <v>0.2</v>
      </c>
      <c r="BM50" s="111">
        <f t="shared" si="23"/>
        <v>153260.93866666665</v>
      </c>
      <c r="BN50" s="186">
        <v>430916.9164444444</v>
      </c>
      <c r="BO50" s="135">
        <f t="shared" si="24"/>
        <v>107729.2291111111</v>
      </c>
      <c r="BP50" s="135">
        <f t="shared" si="40"/>
        <v>2585501.4986666664</v>
      </c>
      <c r="BQ50" s="135">
        <f t="shared" si="41"/>
        <v>646375.3746666666</v>
      </c>
      <c r="BR50" s="141">
        <f t="shared" si="25"/>
        <v>430916.9164444444</v>
      </c>
      <c r="BS50" s="185">
        <v>120522.24711111114</v>
      </c>
      <c r="BT50" s="135">
        <f t="shared" si="26"/>
        <v>30130.561777777784</v>
      </c>
      <c r="BU50" s="135">
        <f t="shared" si="42"/>
        <v>723133.4826666669</v>
      </c>
      <c r="BV50" s="135">
        <f t="shared" si="27"/>
        <v>180783.3706666667</v>
      </c>
      <c r="BW50" s="141">
        <f t="shared" si="28"/>
        <v>120522.24711111114</v>
      </c>
      <c r="BX50" s="185">
        <v>301564.8</v>
      </c>
      <c r="BY50" s="135">
        <f t="shared" si="29"/>
        <v>75391.2</v>
      </c>
      <c r="BZ50" s="135">
        <f t="shared" si="43"/>
        <v>1809388.7999999998</v>
      </c>
      <c r="CA50" s="135">
        <f t="shared" si="30"/>
        <v>452347.19999999995</v>
      </c>
      <c r="CB50" s="141">
        <f t="shared" si="31"/>
        <v>301564.8</v>
      </c>
      <c r="CC50" s="230">
        <f t="shared" si="32"/>
        <v>205237.02755555557</v>
      </c>
      <c r="CD50" s="135">
        <f t="shared" si="33"/>
        <v>51309.25688888889</v>
      </c>
      <c r="CE50" s="135">
        <f t="shared" si="44"/>
        <v>1231422.1653333334</v>
      </c>
      <c r="CF50" s="135">
        <f t="shared" si="34"/>
        <v>307855.54133333336</v>
      </c>
      <c r="CG50" s="141">
        <f t="shared" si="35"/>
        <v>205237.02755555557</v>
      </c>
      <c r="CH50" s="185">
        <v>0</v>
      </c>
      <c r="CI50" s="135">
        <f t="shared" si="36"/>
        <v>0</v>
      </c>
      <c r="CJ50" s="135">
        <f t="shared" si="45"/>
        <v>0</v>
      </c>
      <c r="CK50" s="135">
        <f t="shared" si="37"/>
        <v>0</v>
      </c>
      <c r="CL50" s="141">
        <f t="shared" si="38"/>
        <v>0</v>
      </c>
    </row>
    <row r="51" spans="1:90" ht="12.75">
      <c r="A51" s="3" t="s">
        <v>381</v>
      </c>
      <c r="B51" s="3" t="s">
        <v>375</v>
      </c>
      <c r="C51" s="2" t="s">
        <v>56</v>
      </c>
      <c r="D51" s="5">
        <f t="shared" si="14"/>
        <v>65925</v>
      </c>
      <c r="E51" s="190">
        <v>403</v>
      </c>
      <c r="F51" s="18">
        <f t="shared" si="15"/>
        <v>404</v>
      </c>
      <c r="G51" s="214">
        <v>9.118028193838697</v>
      </c>
      <c r="H51" s="202">
        <v>68</v>
      </c>
      <c r="I51"/>
      <c r="J51" s="196">
        <v>6234</v>
      </c>
      <c r="K51" s="196">
        <v>13384</v>
      </c>
      <c r="L51" s="196">
        <v>20438</v>
      </c>
      <c r="M51" s="196">
        <v>12843</v>
      </c>
      <c r="N51" s="196">
        <v>6949</v>
      </c>
      <c r="O51" s="196">
        <v>3872</v>
      </c>
      <c r="P51" s="196">
        <v>2095</v>
      </c>
      <c r="Q51" s="196">
        <v>110</v>
      </c>
      <c r="R51" s="196">
        <v>65925</v>
      </c>
      <c r="S51" s="5"/>
      <c r="T51" s="9">
        <f t="shared" si="16"/>
        <v>0.09456200227531286</v>
      </c>
      <c r="U51" s="9">
        <f t="shared" si="0"/>
        <v>0.2030185817216534</v>
      </c>
      <c r="V51" s="9">
        <f t="shared" si="1"/>
        <v>0.31001896094046266</v>
      </c>
      <c r="W51" s="9">
        <f t="shared" si="2"/>
        <v>0.1948122866894198</v>
      </c>
      <c r="X51" s="9">
        <f t="shared" si="3"/>
        <v>0.10540766021994691</v>
      </c>
      <c r="Y51" s="9">
        <f t="shared" si="4"/>
        <v>0.058733409177095186</v>
      </c>
      <c r="Z51" s="9">
        <f t="shared" si="5"/>
        <v>0.03177853621539628</v>
      </c>
      <c r="AA51" s="9">
        <f t="shared" si="6"/>
        <v>0.0016685627607129314</v>
      </c>
      <c r="AB51" s="9"/>
      <c r="AC51" s="196">
        <v>50</v>
      </c>
      <c r="AD51" s="196">
        <v>67</v>
      </c>
      <c r="AE51" s="196">
        <v>59</v>
      </c>
      <c r="AF51" s="196">
        <v>81</v>
      </c>
      <c r="AG51" s="196">
        <v>23</v>
      </c>
      <c r="AH51" s="196">
        <v>18</v>
      </c>
      <c r="AI51" s="196">
        <v>17</v>
      </c>
      <c r="AJ51" s="196">
        <v>3</v>
      </c>
      <c r="AK51" s="196">
        <v>318</v>
      </c>
      <c r="AL51" s="5"/>
      <c r="AM51" s="193">
        <v>-16</v>
      </c>
      <c r="AN51" s="193">
        <v>-27</v>
      </c>
      <c r="AO51" s="193">
        <v>0</v>
      </c>
      <c r="AP51" s="193">
        <v>-27</v>
      </c>
      <c r="AQ51" s="193">
        <v>-4</v>
      </c>
      <c r="AR51" s="193">
        <v>-7</v>
      </c>
      <c r="AS51" s="193">
        <v>-6</v>
      </c>
      <c r="AT51" s="193">
        <v>1</v>
      </c>
      <c r="AU51" s="193">
        <v>-86</v>
      </c>
      <c r="AV51">
        <f t="shared" si="39"/>
        <v>16</v>
      </c>
      <c r="AW51">
        <f t="shared" si="7"/>
        <v>27</v>
      </c>
      <c r="AX51">
        <f t="shared" si="8"/>
        <v>0</v>
      </c>
      <c r="AY51">
        <f t="shared" si="9"/>
        <v>27</v>
      </c>
      <c r="AZ51">
        <f t="shared" si="10"/>
        <v>4</v>
      </c>
      <c r="BA51">
        <f t="shared" si="11"/>
        <v>7</v>
      </c>
      <c r="BB51">
        <f t="shared" si="12"/>
        <v>6</v>
      </c>
      <c r="BC51">
        <f t="shared" si="17"/>
        <v>-1</v>
      </c>
      <c r="BD51">
        <f t="shared" si="18"/>
        <v>86</v>
      </c>
      <c r="BG51" s="188">
        <v>440593.21599999996</v>
      </c>
      <c r="BH51" s="107">
        <f t="shared" si="19"/>
        <v>110148.30399999999</v>
      </c>
      <c r="BI51" s="108">
        <f t="shared" si="20"/>
        <v>2643559.2959999996</v>
      </c>
      <c r="BJ51" s="27">
        <f t="shared" si="21"/>
        <v>660889.8239999999</v>
      </c>
      <c r="BK51" s="25">
        <f t="shared" si="22"/>
        <v>0.8</v>
      </c>
      <c r="BL51" s="26">
        <f t="shared" si="13"/>
        <v>0.2</v>
      </c>
      <c r="BM51" s="111">
        <f t="shared" si="23"/>
        <v>440593.21599999996</v>
      </c>
      <c r="BN51" s="186">
        <v>469118.70222222223</v>
      </c>
      <c r="BO51" s="135">
        <f t="shared" si="24"/>
        <v>117279.67555555556</v>
      </c>
      <c r="BP51" s="135">
        <f t="shared" si="40"/>
        <v>2814712.2133333334</v>
      </c>
      <c r="BQ51" s="135">
        <f t="shared" si="41"/>
        <v>703678.0533333333</v>
      </c>
      <c r="BR51" s="141">
        <f t="shared" si="25"/>
        <v>469118.70222222223</v>
      </c>
      <c r="BS51" s="185">
        <v>594865.92</v>
      </c>
      <c r="BT51" s="135">
        <f t="shared" si="26"/>
        <v>148716.48</v>
      </c>
      <c r="BU51" s="135">
        <f t="shared" si="42"/>
        <v>3569195.5200000005</v>
      </c>
      <c r="BV51" s="135">
        <f t="shared" si="27"/>
        <v>892298.8800000001</v>
      </c>
      <c r="BW51" s="141">
        <f t="shared" si="28"/>
        <v>594865.92</v>
      </c>
      <c r="BX51" s="185">
        <v>1022264.7466666666</v>
      </c>
      <c r="BY51" s="135">
        <f t="shared" si="29"/>
        <v>255566.18666666665</v>
      </c>
      <c r="BZ51" s="135">
        <f t="shared" si="43"/>
        <v>6133588.4799999995</v>
      </c>
      <c r="CA51" s="135">
        <f t="shared" si="30"/>
        <v>1533397.1199999999</v>
      </c>
      <c r="CB51" s="141">
        <f t="shared" si="31"/>
        <v>1022264.7466666666</v>
      </c>
      <c r="CC51" s="230">
        <f t="shared" si="32"/>
        <v>475875.3760000001</v>
      </c>
      <c r="CD51" s="135">
        <f t="shared" si="33"/>
        <v>118968.84400000003</v>
      </c>
      <c r="CE51" s="135">
        <f t="shared" si="44"/>
        <v>2855252.2560000005</v>
      </c>
      <c r="CF51" s="135">
        <f t="shared" si="34"/>
        <v>713813.0640000001</v>
      </c>
      <c r="CG51" s="141">
        <f t="shared" si="35"/>
        <v>475875.3760000001</v>
      </c>
      <c r="CH51" s="185">
        <v>0</v>
      </c>
      <c r="CI51" s="135">
        <f t="shared" si="36"/>
        <v>0</v>
      </c>
      <c r="CJ51" s="135">
        <f t="shared" si="45"/>
        <v>0</v>
      </c>
      <c r="CK51" s="135">
        <f t="shared" si="37"/>
        <v>0</v>
      </c>
      <c r="CL51" s="141">
        <f t="shared" si="38"/>
        <v>0</v>
      </c>
    </row>
    <row r="52" spans="1:90" ht="12.75">
      <c r="A52" s="3" t="s">
        <v>376</v>
      </c>
      <c r="B52" s="3" t="s">
        <v>377</v>
      </c>
      <c r="C52" s="2" t="s">
        <v>57</v>
      </c>
      <c r="D52" s="5">
        <f t="shared" si="14"/>
        <v>50438</v>
      </c>
      <c r="E52" s="190">
        <v>539</v>
      </c>
      <c r="F52" s="18">
        <f t="shared" si="15"/>
        <v>360</v>
      </c>
      <c r="G52" s="214">
        <v>4.648316502267772</v>
      </c>
      <c r="H52" s="202">
        <v>67</v>
      </c>
      <c r="I52"/>
      <c r="J52" s="196">
        <v>22260</v>
      </c>
      <c r="K52" s="196">
        <v>11569</v>
      </c>
      <c r="L52" s="196">
        <v>7392</v>
      </c>
      <c r="M52" s="196">
        <v>5256</v>
      </c>
      <c r="N52" s="196">
        <v>2528</v>
      </c>
      <c r="O52" s="196">
        <v>1055</v>
      </c>
      <c r="P52" s="196">
        <v>348</v>
      </c>
      <c r="Q52" s="196">
        <v>30</v>
      </c>
      <c r="R52" s="196">
        <v>50438</v>
      </c>
      <c r="S52" s="5"/>
      <c r="T52" s="9">
        <f t="shared" si="16"/>
        <v>0.44133391490542845</v>
      </c>
      <c r="U52" s="9">
        <f t="shared" si="0"/>
        <v>0.229370712557992</v>
      </c>
      <c r="V52" s="9">
        <f t="shared" si="1"/>
        <v>0.1465561679685951</v>
      </c>
      <c r="W52" s="9">
        <f t="shared" si="2"/>
        <v>0.10420714540624132</v>
      </c>
      <c r="X52" s="9">
        <f t="shared" si="3"/>
        <v>0.050120940560688367</v>
      </c>
      <c r="Y52" s="9">
        <f t="shared" si="4"/>
        <v>0.02091676910266069</v>
      </c>
      <c r="Z52" s="9">
        <f t="shared" si="5"/>
        <v>0.00689955985566438</v>
      </c>
      <c r="AA52" s="9">
        <f t="shared" si="6"/>
        <v>0.0005947896427296879</v>
      </c>
      <c r="AB52" s="9"/>
      <c r="AC52" s="196">
        <v>34</v>
      </c>
      <c r="AD52" s="196">
        <v>82</v>
      </c>
      <c r="AE52" s="196">
        <v>18</v>
      </c>
      <c r="AF52" s="196">
        <v>89</v>
      </c>
      <c r="AG52" s="196">
        <v>17</v>
      </c>
      <c r="AH52" s="196">
        <v>12</v>
      </c>
      <c r="AI52" s="196">
        <v>3</v>
      </c>
      <c r="AJ52" s="196">
        <v>1</v>
      </c>
      <c r="AK52" s="196">
        <v>256</v>
      </c>
      <c r="AL52" s="5"/>
      <c r="AM52" s="193">
        <v>-52</v>
      </c>
      <c r="AN52" s="193">
        <v>-34</v>
      </c>
      <c r="AO52" s="193">
        <v>-13</v>
      </c>
      <c r="AP52" s="193">
        <v>1</v>
      </c>
      <c r="AQ52" s="193">
        <v>-3</v>
      </c>
      <c r="AR52" s="193">
        <v>1</v>
      </c>
      <c r="AS52" s="193">
        <v>-3</v>
      </c>
      <c r="AT52" s="193">
        <v>-1</v>
      </c>
      <c r="AU52" s="193">
        <v>-104</v>
      </c>
      <c r="AV52">
        <f t="shared" si="39"/>
        <v>52</v>
      </c>
      <c r="AW52">
        <f t="shared" si="7"/>
        <v>34</v>
      </c>
      <c r="AX52">
        <f t="shared" si="8"/>
        <v>13</v>
      </c>
      <c r="AY52">
        <f t="shared" si="9"/>
        <v>-1</v>
      </c>
      <c r="AZ52">
        <f t="shared" si="10"/>
        <v>3</v>
      </c>
      <c r="BA52">
        <f t="shared" si="11"/>
        <v>-1</v>
      </c>
      <c r="BB52">
        <f t="shared" si="12"/>
        <v>3</v>
      </c>
      <c r="BC52">
        <f t="shared" si="17"/>
        <v>1</v>
      </c>
      <c r="BD52">
        <f t="shared" si="18"/>
        <v>104</v>
      </c>
      <c r="BG52" s="188">
        <v>243452.0586666667</v>
      </c>
      <c r="BH52" s="107">
        <f t="shared" si="19"/>
        <v>60863.01466666668</v>
      </c>
      <c r="BI52" s="108">
        <f t="shared" si="20"/>
        <v>1460712.3520000002</v>
      </c>
      <c r="BJ52" s="27">
        <f t="shared" si="21"/>
        <v>365178.08800000005</v>
      </c>
      <c r="BK52" s="25">
        <f t="shared" si="22"/>
        <v>0.8</v>
      </c>
      <c r="BL52" s="26">
        <f t="shared" si="13"/>
        <v>0.2</v>
      </c>
      <c r="BM52" s="111">
        <f t="shared" si="23"/>
        <v>243452.0586666667</v>
      </c>
      <c r="BN52" s="186">
        <v>408477.01600000006</v>
      </c>
      <c r="BO52" s="135">
        <f t="shared" si="24"/>
        <v>102119.25400000002</v>
      </c>
      <c r="BP52" s="135">
        <f t="shared" si="40"/>
        <v>2450862.0960000004</v>
      </c>
      <c r="BQ52" s="135">
        <f t="shared" si="41"/>
        <v>612715.5240000001</v>
      </c>
      <c r="BR52" s="141">
        <f t="shared" si="25"/>
        <v>408477.01600000006</v>
      </c>
      <c r="BS52" s="185">
        <v>388728.3626666667</v>
      </c>
      <c r="BT52" s="135">
        <f t="shared" si="26"/>
        <v>97182.09066666667</v>
      </c>
      <c r="BU52" s="135">
        <f t="shared" si="42"/>
        <v>2332370.176</v>
      </c>
      <c r="BV52" s="135">
        <f t="shared" si="27"/>
        <v>583092.544</v>
      </c>
      <c r="BW52" s="141">
        <f t="shared" si="28"/>
        <v>388728.3626666667</v>
      </c>
      <c r="BX52" s="185">
        <v>269021.12</v>
      </c>
      <c r="BY52" s="135">
        <f t="shared" si="29"/>
        <v>67255.28</v>
      </c>
      <c r="BZ52" s="135">
        <f t="shared" si="43"/>
        <v>1614126.72</v>
      </c>
      <c r="CA52" s="135">
        <f t="shared" si="30"/>
        <v>403531.68</v>
      </c>
      <c r="CB52" s="141">
        <f t="shared" si="31"/>
        <v>269021.12</v>
      </c>
      <c r="CC52" s="230">
        <f t="shared" si="32"/>
        <v>391561.6764444445</v>
      </c>
      <c r="CD52" s="135">
        <f t="shared" si="33"/>
        <v>97890.41911111113</v>
      </c>
      <c r="CE52" s="135">
        <f t="shared" si="44"/>
        <v>2349370.058666667</v>
      </c>
      <c r="CF52" s="135">
        <f t="shared" si="34"/>
        <v>587342.5146666667</v>
      </c>
      <c r="CG52" s="141">
        <f t="shared" si="35"/>
        <v>391561.6764444445</v>
      </c>
      <c r="CH52" s="185">
        <v>0</v>
      </c>
      <c r="CI52" s="135">
        <f t="shared" si="36"/>
        <v>0</v>
      </c>
      <c r="CJ52" s="135">
        <f t="shared" si="45"/>
        <v>0</v>
      </c>
      <c r="CK52" s="135">
        <f t="shared" si="37"/>
        <v>0</v>
      </c>
      <c r="CL52" s="141">
        <f t="shared" si="38"/>
        <v>0</v>
      </c>
    </row>
    <row r="53" spans="1:90" ht="12.75">
      <c r="A53" s="3" t="s">
        <v>387</v>
      </c>
      <c r="B53" s="3" t="s">
        <v>384</v>
      </c>
      <c r="C53" s="2" t="s">
        <v>58</v>
      </c>
      <c r="D53" s="5">
        <f t="shared" si="14"/>
        <v>37816</v>
      </c>
      <c r="E53" s="190">
        <v>258</v>
      </c>
      <c r="F53" s="18">
        <f t="shared" si="15"/>
        <v>116</v>
      </c>
      <c r="G53" s="214">
        <v>10.038484627637363</v>
      </c>
      <c r="H53" s="202">
        <v>3</v>
      </c>
      <c r="I53"/>
      <c r="J53" s="196">
        <v>2695</v>
      </c>
      <c r="K53" s="196">
        <v>6273</v>
      </c>
      <c r="L53" s="196">
        <v>13679</v>
      </c>
      <c r="M53" s="196">
        <v>8450</v>
      </c>
      <c r="N53" s="196">
        <v>4301</v>
      </c>
      <c r="O53" s="196">
        <v>1743</v>
      </c>
      <c r="P53" s="196">
        <v>610</v>
      </c>
      <c r="Q53" s="196">
        <v>65</v>
      </c>
      <c r="R53" s="196">
        <v>37816</v>
      </c>
      <c r="S53" s="5"/>
      <c r="T53" s="9">
        <f t="shared" si="16"/>
        <v>0.07126613073831183</v>
      </c>
      <c r="U53" s="9">
        <f t="shared" si="0"/>
        <v>0.16588216627882377</v>
      </c>
      <c r="V53" s="9">
        <f t="shared" si="1"/>
        <v>0.3617251956843664</v>
      </c>
      <c r="W53" s="9">
        <f t="shared" si="2"/>
        <v>0.22345039136873282</v>
      </c>
      <c r="X53" s="9">
        <f t="shared" si="3"/>
        <v>0.1137349270150201</v>
      </c>
      <c r="Y53" s="9">
        <f t="shared" si="4"/>
        <v>0.04609160143854453</v>
      </c>
      <c r="Z53" s="9">
        <f t="shared" si="5"/>
        <v>0.016130738311825682</v>
      </c>
      <c r="AA53" s="9">
        <f t="shared" si="6"/>
        <v>0.0017188491643748678</v>
      </c>
      <c r="AB53" s="9"/>
      <c r="AC53" s="196">
        <v>20</v>
      </c>
      <c r="AD53" s="196">
        <v>2</v>
      </c>
      <c r="AE53" s="196">
        <v>8</v>
      </c>
      <c r="AF53" s="196">
        <v>22</v>
      </c>
      <c r="AG53" s="196">
        <v>9</v>
      </c>
      <c r="AH53" s="196">
        <v>18</v>
      </c>
      <c r="AI53" s="196">
        <v>2</v>
      </c>
      <c r="AJ53" s="196">
        <v>2</v>
      </c>
      <c r="AK53" s="196">
        <v>83</v>
      </c>
      <c r="AL53" s="5"/>
      <c r="AM53" s="193">
        <v>-11</v>
      </c>
      <c r="AN53" s="193">
        <v>-14</v>
      </c>
      <c r="AO53" s="193">
        <v>-8</v>
      </c>
      <c r="AP53" s="193">
        <v>-3</v>
      </c>
      <c r="AQ53" s="193">
        <v>6</v>
      </c>
      <c r="AR53" s="193">
        <v>-4</v>
      </c>
      <c r="AS53" s="193">
        <v>2</v>
      </c>
      <c r="AT53" s="193">
        <v>-1</v>
      </c>
      <c r="AU53" s="193">
        <v>-33</v>
      </c>
      <c r="AV53">
        <f t="shared" si="39"/>
        <v>11</v>
      </c>
      <c r="AW53">
        <f t="shared" si="7"/>
        <v>14</v>
      </c>
      <c r="AX53">
        <f t="shared" si="8"/>
        <v>8</v>
      </c>
      <c r="AY53">
        <f t="shared" si="9"/>
        <v>3</v>
      </c>
      <c r="AZ53">
        <f t="shared" si="10"/>
        <v>-6</v>
      </c>
      <c r="BA53">
        <f t="shared" si="11"/>
        <v>4</v>
      </c>
      <c r="BB53">
        <f t="shared" si="12"/>
        <v>-2</v>
      </c>
      <c r="BC53">
        <f t="shared" si="17"/>
        <v>1</v>
      </c>
      <c r="BD53">
        <f t="shared" si="18"/>
        <v>33</v>
      </c>
      <c r="BG53" s="188">
        <v>254709.95733333344</v>
      </c>
      <c r="BH53" s="107">
        <f t="shared" si="19"/>
        <v>63677.48933333336</v>
      </c>
      <c r="BI53" s="108">
        <f t="shared" si="20"/>
        <v>1528259.7440000006</v>
      </c>
      <c r="BJ53" s="27">
        <f t="shared" si="21"/>
        <v>382064.93600000016</v>
      </c>
      <c r="BK53" s="25">
        <f t="shared" si="22"/>
        <v>0.8</v>
      </c>
      <c r="BL53" s="26">
        <f t="shared" si="13"/>
        <v>0.2</v>
      </c>
      <c r="BM53" s="111">
        <f t="shared" si="23"/>
        <v>254709.95733333344</v>
      </c>
      <c r="BN53" s="186">
        <v>142470.07200000001</v>
      </c>
      <c r="BO53" s="135">
        <f t="shared" si="24"/>
        <v>35617.518000000004</v>
      </c>
      <c r="BP53" s="135">
        <f t="shared" si="40"/>
        <v>854820.432</v>
      </c>
      <c r="BQ53" s="135">
        <f t="shared" si="41"/>
        <v>213705.108</v>
      </c>
      <c r="BR53" s="141">
        <f t="shared" si="25"/>
        <v>142470.07200000001</v>
      </c>
      <c r="BS53" s="185">
        <v>135659.14933333336</v>
      </c>
      <c r="BT53" s="135">
        <f t="shared" si="26"/>
        <v>33914.78733333334</v>
      </c>
      <c r="BU53" s="135">
        <f t="shared" si="42"/>
        <v>813954.8960000002</v>
      </c>
      <c r="BV53" s="135">
        <f t="shared" si="27"/>
        <v>203488.72400000005</v>
      </c>
      <c r="BW53" s="141">
        <f t="shared" si="28"/>
        <v>135659.14933333336</v>
      </c>
      <c r="BX53" s="185">
        <v>153206.93333333332</v>
      </c>
      <c r="BY53" s="135">
        <f t="shared" si="29"/>
        <v>38301.73333333333</v>
      </c>
      <c r="BZ53" s="135">
        <f t="shared" si="43"/>
        <v>919241.5999999999</v>
      </c>
      <c r="CA53" s="135">
        <f t="shared" si="30"/>
        <v>229810.39999999997</v>
      </c>
      <c r="CB53" s="141">
        <f t="shared" si="31"/>
        <v>153206.93333333332</v>
      </c>
      <c r="CC53" s="230">
        <f t="shared" si="32"/>
        <v>134458.8017777778</v>
      </c>
      <c r="CD53" s="135">
        <f t="shared" si="33"/>
        <v>33614.70044444445</v>
      </c>
      <c r="CE53" s="135">
        <f t="shared" si="44"/>
        <v>806752.8106666667</v>
      </c>
      <c r="CF53" s="135">
        <f t="shared" si="34"/>
        <v>201688.20266666668</v>
      </c>
      <c r="CG53" s="141">
        <f t="shared" si="35"/>
        <v>134458.8017777778</v>
      </c>
      <c r="CH53" s="185">
        <v>0</v>
      </c>
      <c r="CI53" s="135">
        <f t="shared" si="36"/>
        <v>0</v>
      </c>
      <c r="CJ53" s="135">
        <f t="shared" si="45"/>
        <v>0</v>
      </c>
      <c r="CK53" s="135">
        <f t="shared" si="37"/>
        <v>0</v>
      </c>
      <c r="CL53" s="141">
        <f t="shared" si="38"/>
        <v>0</v>
      </c>
    </row>
    <row r="54" spans="1:90" ht="12.75">
      <c r="A54" s="3"/>
      <c r="B54" s="3" t="s">
        <v>384</v>
      </c>
      <c r="C54" s="2" t="s">
        <v>59</v>
      </c>
      <c r="D54" s="5">
        <f t="shared" si="14"/>
        <v>112513</v>
      </c>
      <c r="E54" s="190">
        <v>707</v>
      </c>
      <c r="F54" s="18">
        <f t="shared" si="15"/>
        <v>1349</v>
      </c>
      <c r="G54" s="214">
        <v>8.334095386943112</v>
      </c>
      <c r="H54" s="202">
        <v>131</v>
      </c>
      <c r="I54"/>
      <c r="J54" s="196">
        <v>9557</v>
      </c>
      <c r="K54" s="196">
        <v>22675</v>
      </c>
      <c r="L54" s="196">
        <v>31828</v>
      </c>
      <c r="M54" s="196">
        <v>21184</v>
      </c>
      <c r="N54" s="196">
        <v>14567</v>
      </c>
      <c r="O54" s="196">
        <v>7798</v>
      </c>
      <c r="P54" s="196">
        <v>4562</v>
      </c>
      <c r="Q54" s="196">
        <v>342</v>
      </c>
      <c r="R54" s="196">
        <v>112513</v>
      </c>
      <c r="S54" s="5"/>
      <c r="T54" s="9">
        <f t="shared" si="16"/>
        <v>0.08494129567250007</v>
      </c>
      <c r="U54" s="9">
        <f t="shared" si="0"/>
        <v>0.20153226738243582</v>
      </c>
      <c r="V54" s="9">
        <f t="shared" si="1"/>
        <v>0.2828828668687174</v>
      </c>
      <c r="W54" s="9">
        <f t="shared" si="2"/>
        <v>0.1882804653684463</v>
      </c>
      <c r="X54" s="9">
        <f t="shared" si="3"/>
        <v>0.12946948352634807</v>
      </c>
      <c r="Y54" s="9">
        <f t="shared" si="4"/>
        <v>0.06930754668349436</v>
      </c>
      <c r="Z54" s="9">
        <f t="shared" si="5"/>
        <v>0.0405464257463582</v>
      </c>
      <c r="AA54" s="9">
        <f t="shared" si="6"/>
        <v>0.003039648751699804</v>
      </c>
      <c r="AB54" s="9"/>
      <c r="AC54" s="196">
        <v>86</v>
      </c>
      <c r="AD54" s="196">
        <v>136</v>
      </c>
      <c r="AE54" s="196">
        <v>204</v>
      </c>
      <c r="AF54" s="196">
        <v>431</v>
      </c>
      <c r="AG54" s="196">
        <v>205</v>
      </c>
      <c r="AH54" s="196">
        <v>154</v>
      </c>
      <c r="AI54" s="196">
        <v>67</v>
      </c>
      <c r="AJ54" s="196">
        <v>4</v>
      </c>
      <c r="AK54" s="196">
        <v>1287</v>
      </c>
      <c r="AL54" s="5"/>
      <c r="AM54" s="193">
        <v>-24</v>
      </c>
      <c r="AN54" s="193">
        <v>-11</v>
      </c>
      <c r="AO54" s="193">
        <v>-27</v>
      </c>
      <c r="AP54" s="193">
        <v>-6</v>
      </c>
      <c r="AQ54" s="193">
        <v>3</v>
      </c>
      <c r="AR54" s="193">
        <v>2</v>
      </c>
      <c r="AS54" s="193">
        <v>2</v>
      </c>
      <c r="AT54" s="193">
        <v>-1</v>
      </c>
      <c r="AU54" s="193">
        <v>-62</v>
      </c>
      <c r="AV54">
        <f t="shared" si="39"/>
        <v>24</v>
      </c>
      <c r="AW54">
        <f t="shared" si="7"/>
        <v>11</v>
      </c>
      <c r="AX54">
        <f t="shared" si="8"/>
        <v>27</v>
      </c>
      <c r="AY54">
        <f t="shared" si="9"/>
        <v>6</v>
      </c>
      <c r="AZ54">
        <f t="shared" si="10"/>
        <v>-3</v>
      </c>
      <c r="BA54">
        <f t="shared" si="11"/>
        <v>-2</v>
      </c>
      <c r="BB54">
        <f t="shared" si="12"/>
        <v>-2</v>
      </c>
      <c r="BC54">
        <f t="shared" si="17"/>
        <v>1</v>
      </c>
      <c r="BD54">
        <f t="shared" si="18"/>
        <v>62</v>
      </c>
      <c r="BG54" s="188">
        <v>1120672.64</v>
      </c>
      <c r="BH54" s="107" t="str">
        <f t="shared" si="19"/>
        <v>0</v>
      </c>
      <c r="BI54" s="108">
        <f t="shared" si="20"/>
        <v>6724035.84</v>
      </c>
      <c r="BJ54" s="27">
        <f t="shared" si="21"/>
        <v>0</v>
      </c>
      <c r="BK54" s="25" t="str">
        <f t="shared" si="22"/>
        <v>100%</v>
      </c>
      <c r="BL54" s="26" t="str">
        <f t="shared" si="13"/>
        <v>0%</v>
      </c>
      <c r="BM54" s="111">
        <f t="shared" si="23"/>
        <v>1120672.64</v>
      </c>
      <c r="BN54" s="186">
        <v>1782611.1377777779</v>
      </c>
      <c r="BO54" s="135" t="str">
        <f t="shared" si="24"/>
        <v>0</v>
      </c>
      <c r="BP54" s="135">
        <f t="shared" si="40"/>
        <v>10695666.826666668</v>
      </c>
      <c r="BQ54" s="135">
        <f t="shared" si="41"/>
        <v>0</v>
      </c>
      <c r="BR54" s="141">
        <f t="shared" si="25"/>
        <v>1782611.1377777779</v>
      </c>
      <c r="BS54" s="185">
        <v>2082087.03</v>
      </c>
      <c r="BT54" s="135" t="str">
        <f t="shared" si="26"/>
        <v>0</v>
      </c>
      <c r="BU54" s="135">
        <f t="shared" si="42"/>
        <v>12492522.18</v>
      </c>
      <c r="BV54" s="135">
        <f t="shared" si="27"/>
        <v>0</v>
      </c>
      <c r="BW54" s="141">
        <f t="shared" si="28"/>
        <v>2082087.03</v>
      </c>
      <c r="BX54" s="185">
        <v>1962041.0666666667</v>
      </c>
      <c r="BY54" s="135" t="str">
        <f t="shared" si="29"/>
        <v>0</v>
      </c>
      <c r="BZ54" s="135">
        <f t="shared" si="43"/>
        <v>11772246.4</v>
      </c>
      <c r="CA54" s="135">
        <f t="shared" si="30"/>
        <v>0</v>
      </c>
      <c r="CB54" s="141">
        <f t="shared" si="31"/>
        <v>1962041.0666666667</v>
      </c>
      <c r="CC54" s="230">
        <f t="shared" si="32"/>
        <v>2122715.4822222223</v>
      </c>
      <c r="CD54" s="135" t="str">
        <f t="shared" si="33"/>
        <v>0</v>
      </c>
      <c r="CE54" s="135">
        <f t="shared" si="44"/>
        <v>12736292.893333334</v>
      </c>
      <c r="CF54" s="135">
        <f t="shared" si="34"/>
        <v>0</v>
      </c>
      <c r="CG54" s="141">
        <f t="shared" si="35"/>
        <v>2122715.4822222223</v>
      </c>
      <c r="CH54" s="185">
        <v>0</v>
      </c>
      <c r="CI54" s="135" t="str">
        <f t="shared" si="36"/>
        <v>0</v>
      </c>
      <c r="CJ54" s="135">
        <f t="shared" si="45"/>
        <v>0</v>
      </c>
      <c r="CK54" s="135">
        <f t="shared" si="37"/>
        <v>0</v>
      </c>
      <c r="CL54" s="141">
        <f t="shared" si="38"/>
        <v>0</v>
      </c>
    </row>
    <row r="55" spans="1:90" ht="12.75">
      <c r="A55" s="3" t="s">
        <v>391</v>
      </c>
      <c r="B55" s="3" t="s">
        <v>379</v>
      </c>
      <c r="C55" s="2" t="s">
        <v>60</v>
      </c>
      <c r="D55" s="5">
        <f t="shared" si="14"/>
        <v>71010</v>
      </c>
      <c r="E55" s="190">
        <v>587</v>
      </c>
      <c r="F55" s="18">
        <f t="shared" si="15"/>
        <v>727</v>
      </c>
      <c r="G55" s="214">
        <v>6.3062855209222555</v>
      </c>
      <c r="H55" s="202">
        <v>149</v>
      </c>
      <c r="I55"/>
      <c r="J55" s="196">
        <v>12172</v>
      </c>
      <c r="K55" s="196">
        <v>19986</v>
      </c>
      <c r="L55" s="196">
        <v>17736</v>
      </c>
      <c r="M55" s="196">
        <v>9951</v>
      </c>
      <c r="N55" s="196">
        <v>6144</v>
      </c>
      <c r="O55" s="196">
        <v>2965</v>
      </c>
      <c r="P55" s="196">
        <v>1852</v>
      </c>
      <c r="Q55" s="196">
        <v>204</v>
      </c>
      <c r="R55" s="196">
        <v>71010</v>
      </c>
      <c r="S55" s="5"/>
      <c r="T55" s="9">
        <f t="shared" si="16"/>
        <v>0.17141247711589916</v>
      </c>
      <c r="U55" s="9">
        <f t="shared" si="0"/>
        <v>0.28145331643430505</v>
      </c>
      <c r="V55" s="9">
        <f t="shared" si="1"/>
        <v>0.24976763836079424</v>
      </c>
      <c r="W55" s="9">
        <f t="shared" si="2"/>
        <v>0.140135192226447</v>
      </c>
      <c r="X55" s="9">
        <f t="shared" si="3"/>
        <v>0.08652302492606675</v>
      </c>
      <c r="Y55" s="9">
        <f t="shared" si="4"/>
        <v>0.04175468243909308</v>
      </c>
      <c r="Z55" s="9">
        <f t="shared" si="5"/>
        <v>0.02608083368539642</v>
      </c>
      <c r="AA55" s="9">
        <f t="shared" si="6"/>
        <v>0.00287283481199831</v>
      </c>
      <c r="AB55" s="9"/>
      <c r="AC55" s="196">
        <v>54</v>
      </c>
      <c r="AD55" s="196">
        <v>193</v>
      </c>
      <c r="AE55" s="196">
        <v>144</v>
      </c>
      <c r="AF55" s="196">
        <v>172</v>
      </c>
      <c r="AG55" s="196">
        <v>117</v>
      </c>
      <c r="AH55" s="196">
        <v>56</v>
      </c>
      <c r="AI55" s="196">
        <v>16</v>
      </c>
      <c r="AJ55" s="196">
        <v>1</v>
      </c>
      <c r="AK55" s="196">
        <v>753</v>
      </c>
      <c r="AL55" s="5"/>
      <c r="AM55" s="193">
        <v>19</v>
      </c>
      <c r="AN55" s="193">
        <v>6</v>
      </c>
      <c r="AO55" s="193">
        <v>-7</v>
      </c>
      <c r="AP55" s="193">
        <v>-6</v>
      </c>
      <c r="AQ55" s="193">
        <v>4</v>
      </c>
      <c r="AR55" s="193">
        <v>1</v>
      </c>
      <c r="AS55" s="193">
        <v>9</v>
      </c>
      <c r="AT55" s="193">
        <v>0</v>
      </c>
      <c r="AU55" s="193">
        <v>26</v>
      </c>
      <c r="AV55">
        <f t="shared" si="39"/>
        <v>-19</v>
      </c>
      <c r="AW55">
        <f t="shared" si="7"/>
        <v>-6</v>
      </c>
      <c r="AX55">
        <f t="shared" si="8"/>
        <v>7</v>
      </c>
      <c r="AY55">
        <f t="shared" si="9"/>
        <v>6</v>
      </c>
      <c r="AZ55">
        <f t="shared" si="10"/>
        <v>-4</v>
      </c>
      <c r="BA55">
        <f t="shared" si="11"/>
        <v>-1</v>
      </c>
      <c r="BB55">
        <f t="shared" si="12"/>
        <v>-9</v>
      </c>
      <c r="BC55">
        <f t="shared" si="17"/>
        <v>0</v>
      </c>
      <c r="BD55">
        <f t="shared" si="18"/>
        <v>-26</v>
      </c>
      <c r="BG55" s="188">
        <v>644386.7680000002</v>
      </c>
      <c r="BH55" s="107">
        <f t="shared" si="19"/>
        <v>161096.69200000004</v>
      </c>
      <c r="BI55" s="108">
        <f t="shared" si="20"/>
        <v>3866320.608000001</v>
      </c>
      <c r="BJ55" s="27">
        <f t="shared" si="21"/>
        <v>966580.1520000002</v>
      </c>
      <c r="BK55" s="25">
        <f t="shared" si="22"/>
        <v>0.8</v>
      </c>
      <c r="BL55" s="26">
        <f t="shared" si="13"/>
        <v>0.2</v>
      </c>
      <c r="BM55" s="111">
        <f t="shared" si="23"/>
        <v>644386.7680000002</v>
      </c>
      <c r="BN55" s="186">
        <v>672005.9448888889</v>
      </c>
      <c r="BO55" s="135">
        <f t="shared" si="24"/>
        <v>168001.48622222221</v>
      </c>
      <c r="BP55" s="135">
        <f t="shared" si="40"/>
        <v>4032035.669333333</v>
      </c>
      <c r="BQ55" s="135">
        <f t="shared" si="41"/>
        <v>1008008.9173333333</v>
      </c>
      <c r="BR55" s="141">
        <f t="shared" si="25"/>
        <v>672005.9448888889</v>
      </c>
      <c r="BS55" s="185">
        <v>847265.2897777777</v>
      </c>
      <c r="BT55" s="135">
        <f t="shared" si="26"/>
        <v>211816.32244444443</v>
      </c>
      <c r="BU55" s="135">
        <f t="shared" si="42"/>
        <v>5083591.738666667</v>
      </c>
      <c r="BV55" s="135">
        <f t="shared" si="27"/>
        <v>1270897.9346666667</v>
      </c>
      <c r="BW55" s="141">
        <f t="shared" si="28"/>
        <v>847265.2897777777</v>
      </c>
      <c r="BX55" s="185">
        <v>733274.56</v>
      </c>
      <c r="BY55" s="135">
        <f t="shared" si="29"/>
        <v>183318.64</v>
      </c>
      <c r="BZ55" s="135">
        <f t="shared" si="43"/>
        <v>4399647.36</v>
      </c>
      <c r="CA55" s="135">
        <f t="shared" si="30"/>
        <v>1099911.84</v>
      </c>
      <c r="CB55" s="141">
        <f t="shared" si="31"/>
        <v>733274.56</v>
      </c>
      <c r="CC55" s="230">
        <f t="shared" si="32"/>
        <v>878142.3822222222</v>
      </c>
      <c r="CD55" s="135">
        <f t="shared" si="33"/>
        <v>219535.59555555554</v>
      </c>
      <c r="CE55" s="135">
        <f t="shared" si="44"/>
        <v>5268854.293333333</v>
      </c>
      <c r="CF55" s="135">
        <f t="shared" si="34"/>
        <v>1317213.5733333332</v>
      </c>
      <c r="CG55" s="141">
        <f t="shared" si="35"/>
        <v>878142.3822222222</v>
      </c>
      <c r="CH55" s="185">
        <v>0</v>
      </c>
      <c r="CI55" s="135">
        <f t="shared" si="36"/>
        <v>0</v>
      </c>
      <c r="CJ55" s="135">
        <f t="shared" si="45"/>
        <v>0</v>
      </c>
      <c r="CK55" s="135">
        <f t="shared" si="37"/>
        <v>0</v>
      </c>
      <c r="CL55" s="141">
        <f t="shared" si="38"/>
        <v>0</v>
      </c>
    </row>
    <row r="56" spans="1:90" ht="12.75">
      <c r="A56" s="3" t="s">
        <v>387</v>
      </c>
      <c r="B56" s="3" t="s">
        <v>384</v>
      </c>
      <c r="C56" s="2" t="s">
        <v>61</v>
      </c>
      <c r="D56" s="5">
        <f t="shared" si="14"/>
        <v>72046</v>
      </c>
      <c r="E56" s="190">
        <v>412</v>
      </c>
      <c r="F56" s="18">
        <f t="shared" si="15"/>
        <v>143</v>
      </c>
      <c r="G56" s="214">
        <v>8.709014800019249</v>
      </c>
      <c r="H56" s="202">
        <v>76</v>
      </c>
      <c r="I56"/>
      <c r="J56" s="196">
        <v>4454</v>
      </c>
      <c r="K56" s="196">
        <v>9887</v>
      </c>
      <c r="L56" s="196">
        <v>22084</v>
      </c>
      <c r="M56" s="196">
        <v>16157</v>
      </c>
      <c r="N56" s="196">
        <v>10014</v>
      </c>
      <c r="O56" s="196">
        <v>5402</v>
      </c>
      <c r="P56" s="196">
        <v>3688</v>
      </c>
      <c r="Q56" s="196">
        <v>360</v>
      </c>
      <c r="R56" s="196">
        <v>72046</v>
      </c>
      <c r="S56" s="5"/>
      <c r="T56" s="9">
        <f t="shared" si="16"/>
        <v>0.06182161396885323</v>
      </c>
      <c r="U56" s="9">
        <f t="shared" si="0"/>
        <v>0.13723176859228825</v>
      </c>
      <c r="V56" s="9">
        <f t="shared" si="1"/>
        <v>0.3065263859201066</v>
      </c>
      <c r="W56" s="9">
        <f t="shared" si="2"/>
        <v>0.22425950087444133</v>
      </c>
      <c r="X56" s="9">
        <f t="shared" si="3"/>
        <v>0.13899453127168754</v>
      </c>
      <c r="Y56" s="9">
        <f t="shared" si="4"/>
        <v>0.07497987396940843</v>
      </c>
      <c r="Z56" s="9">
        <f t="shared" si="5"/>
        <v>0.05118951780806707</v>
      </c>
      <c r="AA56" s="9">
        <f t="shared" si="6"/>
        <v>0.004996807595147545</v>
      </c>
      <c r="AB56" s="9"/>
      <c r="AC56" s="196">
        <v>26</v>
      </c>
      <c r="AD56" s="196">
        <v>10</v>
      </c>
      <c r="AE56" s="196">
        <v>71</v>
      </c>
      <c r="AF56" s="196">
        <v>65</v>
      </c>
      <c r="AG56" s="196">
        <v>18</v>
      </c>
      <c r="AH56" s="196">
        <v>50</v>
      </c>
      <c r="AI56" s="196">
        <v>33</v>
      </c>
      <c r="AJ56" s="196">
        <v>6</v>
      </c>
      <c r="AK56" s="196">
        <v>279</v>
      </c>
      <c r="AL56" s="5"/>
      <c r="AM56" s="193">
        <v>11</v>
      </c>
      <c r="AN56" s="193">
        <v>17</v>
      </c>
      <c r="AO56" s="193">
        <v>42</v>
      </c>
      <c r="AP56" s="193">
        <v>25</v>
      </c>
      <c r="AQ56" s="193">
        <v>20</v>
      </c>
      <c r="AR56" s="193">
        <v>11</v>
      </c>
      <c r="AS56" s="193">
        <v>8</v>
      </c>
      <c r="AT56" s="193">
        <v>2</v>
      </c>
      <c r="AU56" s="193">
        <v>136</v>
      </c>
      <c r="AV56">
        <f t="shared" si="39"/>
        <v>-11</v>
      </c>
      <c r="AW56">
        <f t="shared" si="7"/>
        <v>-17</v>
      </c>
      <c r="AX56">
        <f t="shared" si="8"/>
        <v>-42</v>
      </c>
      <c r="AY56">
        <f t="shared" si="9"/>
        <v>-25</v>
      </c>
      <c r="AZ56">
        <f t="shared" si="10"/>
        <v>-20</v>
      </c>
      <c r="BA56">
        <f t="shared" si="11"/>
        <v>-11</v>
      </c>
      <c r="BB56">
        <f t="shared" si="12"/>
        <v>-8</v>
      </c>
      <c r="BC56">
        <f t="shared" si="17"/>
        <v>-2</v>
      </c>
      <c r="BD56">
        <f t="shared" si="18"/>
        <v>-136</v>
      </c>
      <c r="BG56" s="188">
        <v>309592.2133333334</v>
      </c>
      <c r="BH56" s="107">
        <f t="shared" si="19"/>
        <v>77398.05333333334</v>
      </c>
      <c r="BI56" s="108">
        <f t="shared" si="20"/>
        <v>1857553.2800000003</v>
      </c>
      <c r="BJ56" s="27">
        <f t="shared" si="21"/>
        <v>464388.32000000007</v>
      </c>
      <c r="BK56" s="25">
        <f t="shared" si="22"/>
        <v>0.8</v>
      </c>
      <c r="BL56" s="26">
        <f t="shared" si="13"/>
        <v>0.2</v>
      </c>
      <c r="BM56" s="111">
        <f t="shared" si="23"/>
        <v>309592.2133333334</v>
      </c>
      <c r="BN56" s="186">
        <v>404459.5466666667</v>
      </c>
      <c r="BO56" s="135">
        <f t="shared" si="24"/>
        <v>101114.88666666667</v>
      </c>
      <c r="BP56" s="135">
        <f t="shared" si="40"/>
        <v>2426757.2800000003</v>
      </c>
      <c r="BQ56" s="135">
        <f t="shared" si="41"/>
        <v>606689.3200000001</v>
      </c>
      <c r="BR56" s="141">
        <f t="shared" si="25"/>
        <v>404459.5466666667</v>
      </c>
      <c r="BS56" s="185">
        <v>285404.99822222226</v>
      </c>
      <c r="BT56" s="135">
        <f t="shared" si="26"/>
        <v>71351.24955555557</v>
      </c>
      <c r="BU56" s="135">
        <f t="shared" si="42"/>
        <v>1712429.9893333334</v>
      </c>
      <c r="BV56" s="135">
        <f t="shared" si="27"/>
        <v>428107.49733333336</v>
      </c>
      <c r="BW56" s="141">
        <f t="shared" si="28"/>
        <v>285404.99822222226</v>
      </c>
      <c r="BX56" s="185">
        <v>405615.04000000004</v>
      </c>
      <c r="BY56" s="135">
        <f t="shared" si="29"/>
        <v>101403.76000000001</v>
      </c>
      <c r="BZ56" s="135">
        <f t="shared" si="43"/>
        <v>2433690.24</v>
      </c>
      <c r="CA56" s="135">
        <f t="shared" si="30"/>
        <v>608422.56</v>
      </c>
      <c r="CB56" s="141">
        <f t="shared" si="31"/>
        <v>405615.04000000004</v>
      </c>
      <c r="CC56" s="230">
        <f t="shared" si="32"/>
        <v>225492.32888888885</v>
      </c>
      <c r="CD56" s="135">
        <f t="shared" si="33"/>
        <v>56373.08222222221</v>
      </c>
      <c r="CE56" s="135">
        <f t="shared" si="44"/>
        <v>1352953.9733333332</v>
      </c>
      <c r="CF56" s="135">
        <f t="shared" si="34"/>
        <v>338238.4933333333</v>
      </c>
      <c r="CG56" s="141">
        <f t="shared" si="35"/>
        <v>225492.32888888885</v>
      </c>
      <c r="CH56" s="185">
        <v>0</v>
      </c>
      <c r="CI56" s="135">
        <f t="shared" si="36"/>
        <v>0</v>
      </c>
      <c r="CJ56" s="135">
        <f t="shared" si="45"/>
        <v>0</v>
      </c>
      <c r="CK56" s="135">
        <f t="shared" si="37"/>
        <v>0</v>
      </c>
      <c r="CL56" s="141">
        <f t="shared" si="38"/>
        <v>0</v>
      </c>
    </row>
    <row r="57" spans="1:90" ht="12.75">
      <c r="A57" s="3" t="s">
        <v>399</v>
      </c>
      <c r="B57" s="3" t="s">
        <v>389</v>
      </c>
      <c r="C57" s="2" t="s">
        <v>62</v>
      </c>
      <c r="D57" s="5">
        <f t="shared" si="14"/>
        <v>54080</v>
      </c>
      <c r="E57" s="190">
        <v>394</v>
      </c>
      <c r="F57" s="18">
        <f t="shared" si="15"/>
        <v>388</v>
      </c>
      <c r="G57" s="214">
        <v>7.7864120435772115</v>
      </c>
      <c r="H57" s="202">
        <v>225</v>
      </c>
      <c r="I57"/>
      <c r="J57" s="196">
        <v>9425</v>
      </c>
      <c r="K57" s="196">
        <v>13003</v>
      </c>
      <c r="L57" s="196">
        <v>13596</v>
      </c>
      <c r="M57" s="196">
        <v>8700</v>
      </c>
      <c r="N57" s="196">
        <v>4766</v>
      </c>
      <c r="O57" s="196">
        <v>2535</v>
      </c>
      <c r="P57" s="196">
        <v>1958</v>
      </c>
      <c r="Q57" s="196">
        <v>97</v>
      </c>
      <c r="R57" s="196">
        <v>54080</v>
      </c>
      <c r="S57" s="5"/>
      <c r="T57" s="9">
        <f t="shared" si="16"/>
        <v>0.17427884615384615</v>
      </c>
      <c r="U57" s="9">
        <f t="shared" si="0"/>
        <v>0.24044008875739645</v>
      </c>
      <c r="V57" s="9">
        <f t="shared" si="1"/>
        <v>0.25140532544378696</v>
      </c>
      <c r="W57" s="9">
        <f t="shared" si="2"/>
        <v>0.16087278106508876</v>
      </c>
      <c r="X57" s="9">
        <f t="shared" si="3"/>
        <v>0.08812869822485207</v>
      </c>
      <c r="Y57" s="9">
        <f t="shared" si="4"/>
        <v>0.046875</v>
      </c>
      <c r="Z57" s="9">
        <f t="shared" si="5"/>
        <v>0.03620562130177515</v>
      </c>
      <c r="AA57" s="9">
        <f t="shared" si="6"/>
        <v>0.0017936390532544378</v>
      </c>
      <c r="AB57" s="9"/>
      <c r="AC57" s="196">
        <v>105</v>
      </c>
      <c r="AD57" s="196">
        <v>78</v>
      </c>
      <c r="AE57" s="196">
        <v>54</v>
      </c>
      <c r="AF57" s="196">
        <v>12</v>
      </c>
      <c r="AG57" s="196">
        <v>109</v>
      </c>
      <c r="AH57" s="196">
        <v>33</v>
      </c>
      <c r="AI57" s="196">
        <v>17</v>
      </c>
      <c r="AJ57" s="196">
        <v>6</v>
      </c>
      <c r="AK57" s="196">
        <v>414</v>
      </c>
      <c r="AL57" s="5"/>
      <c r="AM57" s="193">
        <v>0</v>
      </c>
      <c r="AN57" s="193">
        <v>5</v>
      </c>
      <c r="AO57" s="193">
        <v>25</v>
      </c>
      <c r="AP57" s="193">
        <v>-9</v>
      </c>
      <c r="AQ57" s="193">
        <v>-1</v>
      </c>
      <c r="AR57" s="193">
        <v>0</v>
      </c>
      <c r="AS57" s="193">
        <v>6</v>
      </c>
      <c r="AT57" s="193">
        <v>0</v>
      </c>
      <c r="AU57" s="193">
        <v>26</v>
      </c>
      <c r="AV57">
        <f t="shared" si="39"/>
        <v>0</v>
      </c>
      <c r="AW57">
        <f t="shared" si="7"/>
        <v>-5</v>
      </c>
      <c r="AX57">
        <f t="shared" si="8"/>
        <v>-25</v>
      </c>
      <c r="AY57">
        <f t="shared" si="9"/>
        <v>9</v>
      </c>
      <c r="AZ57">
        <f t="shared" si="10"/>
        <v>1</v>
      </c>
      <c r="BA57">
        <f t="shared" si="11"/>
        <v>0</v>
      </c>
      <c r="BB57">
        <f t="shared" si="12"/>
        <v>-6</v>
      </c>
      <c r="BC57">
        <f t="shared" si="17"/>
        <v>0</v>
      </c>
      <c r="BD57">
        <f t="shared" si="18"/>
        <v>-26</v>
      </c>
      <c r="BG57" s="188">
        <v>290274.6826666667</v>
      </c>
      <c r="BH57" s="107">
        <f t="shared" si="19"/>
        <v>72568.67066666667</v>
      </c>
      <c r="BI57" s="108">
        <f t="shared" si="20"/>
        <v>1741648.0960000001</v>
      </c>
      <c r="BJ57" s="27">
        <f t="shared" si="21"/>
        <v>435412.02400000003</v>
      </c>
      <c r="BK57" s="25">
        <f t="shared" si="22"/>
        <v>0.8</v>
      </c>
      <c r="BL57" s="26">
        <f t="shared" si="13"/>
        <v>0.2</v>
      </c>
      <c r="BM57" s="111">
        <f t="shared" si="23"/>
        <v>290274.6826666667</v>
      </c>
      <c r="BN57" s="186">
        <v>293284.5608888889</v>
      </c>
      <c r="BO57" s="135">
        <f t="shared" si="24"/>
        <v>73321.14022222222</v>
      </c>
      <c r="BP57" s="135">
        <f t="shared" si="40"/>
        <v>1759707.3653333334</v>
      </c>
      <c r="BQ57" s="135">
        <f t="shared" si="41"/>
        <v>439926.84133333334</v>
      </c>
      <c r="BR57" s="141">
        <f t="shared" si="25"/>
        <v>293284.5608888889</v>
      </c>
      <c r="BS57" s="185">
        <v>115575.31022222222</v>
      </c>
      <c r="BT57" s="135">
        <f t="shared" si="26"/>
        <v>28893.827555555556</v>
      </c>
      <c r="BU57" s="135">
        <f t="shared" si="42"/>
        <v>693451.8613333333</v>
      </c>
      <c r="BV57" s="135">
        <f t="shared" si="27"/>
        <v>173362.96533333333</v>
      </c>
      <c r="BW57" s="141">
        <f t="shared" si="28"/>
        <v>115575.31022222222</v>
      </c>
      <c r="BX57" s="185">
        <v>390238.1866666667</v>
      </c>
      <c r="BY57" s="135">
        <f t="shared" si="29"/>
        <v>97559.54666666668</v>
      </c>
      <c r="BZ57" s="135">
        <f t="shared" si="43"/>
        <v>2341429.12</v>
      </c>
      <c r="CA57" s="135">
        <f t="shared" si="30"/>
        <v>585357.28</v>
      </c>
      <c r="CB57" s="141">
        <f t="shared" si="31"/>
        <v>390238.1866666667</v>
      </c>
      <c r="CC57" s="230">
        <f t="shared" si="32"/>
        <v>516312.22400000005</v>
      </c>
      <c r="CD57" s="135">
        <f t="shared" si="33"/>
        <v>129078.05600000001</v>
      </c>
      <c r="CE57" s="135">
        <f t="shared" si="44"/>
        <v>3097873.3440000005</v>
      </c>
      <c r="CF57" s="135">
        <f t="shared" si="34"/>
        <v>774468.3360000001</v>
      </c>
      <c r="CG57" s="141">
        <f t="shared" si="35"/>
        <v>516312.22400000005</v>
      </c>
      <c r="CH57" s="185">
        <v>0</v>
      </c>
      <c r="CI57" s="135">
        <f t="shared" si="36"/>
        <v>0</v>
      </c>
      <c r="CJ57" s="135">
        <f t="shared" si="45"/>
        <v>0</v>
      </c>
      <c r="CK57" s="135">
        <f t="shared" si="37"/>
        <v>0</v>
      </c>
      <c r="CL57" s="141">
        <f t="shared" si="38"/>
        <v>0</v>
      </c>
    </row>
    <row r="58" spans="1:90" ht="12.75">
      <c r="A58" s="3" t="s">
        <v>400</v>
      </c>
      <c r="B58" s="3" t="s">
        <v>375</v>
      </c>
      <c r="C58" s="2" t="s">
        <v>63</v>
      </c>
      <c r="D58" s="5">
        <f t="shared" si="14"/>
        <v>60278</v>
      </c>
      <c r="E58" s="190">
        <v>276</v>
      </c>
      <c r="F58" s="18">
        <f t="shared" si="15"/>
        <v>530</v>
      </c>
      <c r="G58" s="214">
        <v>8.55396526479105</v>
      </c>
      <c r="H58" s="202">
        <v>167</v>
      </c>
      <c r="I58"/>
      <c r="J58" s="196">
        <v>5331</v>
      </c>
      <c r="K58" s="196">
        <v>15021</v>
      </c>
      <c r="L58" s="196">
        <v>16386</v>
      </c>
      <c r="M58" s="196">
        <v>10411</v>
      </c>
      <c r="N58" s="196">
        <v>7224</v>
      </c>
      <c r="O58" s="196">
        <v>3299</v>
      </c>
      <c r="P58" s="196">
        <v>2370</v>
      </c>
      <c r="Q58" s="196">
        <v>236</v>
      </c>
      <c r="R58" s="196">
        <v>60278</v>
      </c>
      <c r="S58" s="5"/>
      <c r="T58" s="9">
        <f t="shared" si="16"/>
        <v>0.08844022694847208</v>
      </c>
      <c r="U58" s="9">
        <f t="shared" si="0"/>
        <v>0.24919539467135604</v>
      </c>
      <c r="V58" s="9">
        <f t="shared" si="1"/>
        <v>0.2718404724775208</v>
      </c>
      <c r="W58" s="9">
        <f t="shared" si="2"/>
        <v>0.17271641394870435</v>
      </c>
      <c r="X58" s="9">
        <f t="shared" si="3"/>
        <v>0.11984471946647202</v>
      </c>
      <c r="Y58" s="9">
        <f t="shared" si="4"/>
        <v>0.05472975214837918</v>
      </c>
      <c r="Z58" s="9">
        <f t="shared" si="5"/>
        <v>0.03931782739971466</v>
      </c>
      <c r="AA58" s="9">
        <f t="shared" si="6"/>
        <v>0.003915192939380869</v>
      </c>
      <c r="AB58" s="9"/>
      <c r="AC58" s="196">
        <v>43</v>
      </c>
      <c r="AD58" s="196">
        <v>64</v>
      </c>
      <c r="AE58" s="196">
        <v>102</v>
      </c>
      <c r="AF58" s="196">
        <v>95</v>
      </c>
      <c r="AG58" s="196">
        <v>77</v>
      </c>
      <c r="AH58" s="196">
        <v>46</v>
      </c>
      <c r="AI58" s="196">
        <v>27</v>
      </c>
      <c r="AJ58" s="196">
        <v>-1</v>
      </c>
      <c r="AK58" s="196">
        <v>453</v>
      </c>
      <c r="AL58" s="5"/>
      <c r="AM58" s="193">
        <v>-6</v>
      </c>
      <c r="AN58" s="193">
        <v>-6</v>
      </c>
      <c r="AO58" s="193">
        <v>-31</v>
      </c>
      <c r="AP58" s="193">
        <v>-22</v>
      </c>
      <c r="AQ58" s="193">
        <v>-6</v>
      </c>
      <c r="AR58" s="193">
        <v>2</v>
      </c>
      <c r="AS58" s="193">
        <v>-6</v>
      </c>
      <c r="AT58" s="193">
        <v>-2</v>
      </c>
      <c r="AU58" s="193">
        <v>-77</v>
      </c>
      <c r="AV58">
        <f t="shared" si="39"/>
        <v>6</v>
      </c>
      <c r="AW58">
        <f t="shared" si="7"/>
        <v>6</v>
      </c>
      <c r="AX58">
        <f t="shared" si="8"/>
        <v>31</v>
      </c>
      <c r="AY58">
        <f t="shared" si="9"/>
        <v>22</v>
      </c>
      <c r="AZ58">
        <f t="shared" si="10"/>
        <v>6</v>
      </c>
      <c r="BA58">
        <f t="shared" si="11"/>
        <v>-2</v>
      </c>
      <c r="BB58">
        <f t="shared" si="12"/>
        <v>6</v>
      </c>
      <c r="BC58">
        <f t="shared" si="17"/>
        <v>2</v>
      </c>
      <c r="BD58">
        <f t="shared" si="18"/>
        <v>77</v>
      </c>
      <c r="BG58" s="188">
        <v>439185.9786666667</v>
      </c>
      <c r="BH58" s="107">
        <f t="shared" si="19"/>
        <v>109796.49466666668</v>
      </c>
      <c r="BI58" s="108">
        <f t="shared" si="20"/>
        <v>2635115.8720000004</v>
      </c>
      <c r="BJ58" s="27">
        <f t="shared" si="21"/>
        <v>658778.9680000001</v>
      </c>
      <c r="BK58" s="25">
        <f t="shared" si="22"/>
        <v>0.8</v>
      </c>
      <c r="BL58" s="26">
        <f t="shared" si="13"/>
        <v>0.2</v>
      </c>
      <c r="BM58" s="111">
        <f t="shared" si="23"/>
        <v>439185.9786666667</v>
      </c>
      <c r="BN58" s="186">
        <v>264009.2266666667</v>
      </c>
      <c r="BO58" s="135">
        <f t="shared" si="24"/>
        <v>66002.30666666667</v>
      </c>
      <c r="BP58" s="135">
        <f t="shared" si="40"/>
        <v>1584055.36</v>
      </c>
      <c r="BQ58" s="135">
        <f t="shared" si="41"/>
        <v>396013.84</v>
      </c>
      <c r="BR58" s="141">
        <f t="shared" si="25"/>
        <v>264009.2266666667</v>
      </c>
      <c r="BS58" s="185">
        <v>636961.415111111</v>
      </c>
      <c r="BT58" s="135">
        <f t="shared" si="26"/>
        <v>159240.35377777775</v>
      </c>
      <c r="BU58" s="135">
        <f t="shared" si="42"/>
        <v>3821768.490666666</v>
      </c>
      <c r="BV58" s="135">
        <f t="shared" si="27"/>
        <v>955442.1226666665</v>
      </c>
      <c r="BW58" s="141">
        <f t="shared" si="28"/>
        <v>636961.415111111</v>
      </c>
      <c r="BX58" s="185">
        <v>686155.6266666667</v>
      </c>
      <c r="BY58" s="135">
        <f t="shared" si="29"/>
        <v>171538.90666666668</v>
      </c>
      <c r="BZ58" s="135">
        <f t="shared" si="43"/>
        <v>4116933.7600000002</v>
      </c>
      <c r="CA58" s="135">
        <f t="shared" si="30"/>
        <v>1029233.4400000001</v>
      </c>
      <c r="CB58" s="141">
        <f t="shared" si="31"/>
        <v>686155.6266666667</v>
      </c>
      <c r="CC58" s="230">
        <f t="shared" si="32"/>
        <v>686016.3573333333</v>
      </c>
      <c r="CD58" s="135">
        <f t="shared" si="33"/>
        <v>171504.08933333334</v>
      </c>
      <c r="CE58" s="135">
        <f t="shared" si="44"/>
        <v>4116098.1440000003</v>
      </c>
      <c r="CF58" s="135">
        <f t="shared" si="34"/>
        <v>1029024.5360000001</v>
      </c>
      <c r="CG58" s="141">
        <f t="shared" si="35"/>
        <v>686016.3573333333</v>
      </c>
      <c r="CH58" s="185">
        <v>0</v>
      </c>
      <c r="CI58" s="135">
        <f t="shared" si="36"/>
        <v>0</v>
      </c>
      <c r="CJ58" s="135">
        <f t="shared" si="45"/>
        <v>0</v>
      </c>
      <c r="CK58" s="135">
        <f t="shared" si="37"/>
        <v>0</v>
      </c>
      <c r="CL58" s="141">
        <f t="shared" si="38"/>
        <v>0</v>
      </c>
    </row>
    <row r="59" spans="1:90" ht="12.75">
      <c r="A59" s="3"/>
      <c r="B59" s="3" t="s">
        <v>377</v>
      </c>
      <c r="C59" s="2" t="s">
        <v>64</v>
      </c>
      <c r="D59" s="5">
        <f t="shared" si="14"/>
        <v>167613</v>
      </c>
      <c r="E59" s="190">
        <v>1736</v>
      </c>
      <c r="F59" s="18">
        <f t="shared" si="15"/>
        <v>789</v>
      </c>
      <c r="G59" s="214">
        <v>6.610520886032002</v>
      </c>
      <c r="H59" s="202">
        <v>180</v>
      </c>
      <c r="I59"/>
      <c r="J59" s="196">
        <v>29478</v>
      </c>
      <c r="K59" s="196">
        <v>34840</v>
      </c>
      <c r="L59" s="196">
        <v>33015</v>
      </c>
      <c r="M59" s="196">
        <v>24563</v>
      </c>
      <c r="N59" s="196">
        <v>19037</v>
      </c>
      <c r="O59" s="196">
        <v>13040</v>
      </c>
      <c r="P59" s="196">
        <v>11864</v>
      </c>
      <c r="Q59" s="196">
        <v>1776</v>
      </c>
      <c r="R59" s="196">
        <v>167613</v>
      </c>
      <c r="S59" s="5"/>
      <c r="T59" s="9">
        <f t="shared" si="16"/>
        <v>0.17586941347031554</v>
      </c>
      <c r="U59" s="9">
        <f t="shared" si="0"/>
        <v>0.20785977221337248</v>
      </c>
      <c r="V59" s="9">
        <f t="shared" si="1"/>
        <v>0.19697159528198888</v>
      </c>
      <c r="W59" s="9">
        <f t="shared" si="2"/>
        <v>0.14654591230990435</v>
      </c>
      <c r="X59" s="9">
        <f t="shared" si="3"/>
        <v>0.1135771091741094</v>
      </c>
      <c r="Y59" s="9">
        <f t="shared" si="4"/>
        <v>0.07779826147136559</v>
      </c>
      <c r="Z59" s="9">
        <f t="shared" si="5"/>
        <v>0.07078209924051238</v>
      </c>
      <c r="AA59" s="9">
        <f t="shared" si="6"/>
        <v>0.010595836838431386</v>
      </c>
      <c r="AB59" s="9"/>
      <c r="AC59" s="196">
        <v>-1</v>
      </c>
      <c r="AD59" s="196">
        <v>75</v>
      </c>
      <c r="AE59" s="196">
        <v>151</v>
      </c>
      <c r="AF59" s="196">
        <v>101</v>
      </c>
      <c r="AG59" s="196">
        <v>132</v>
      </c>
      <c r="AH59" s="196">
        <v>67</v>
      </c>
      <c r="AI59" s="196">
        <v>27</v>
      </c>
      <c r="AJ59" s="196">
        <v>9</v>
      </c>
      <c r="AK59" s="196">
        <v>561</v>
      </c>
      <c r="AL59" s="5"/>
      <c r="AM59" s="193">
        <v>-128</v>
      </c>
      <c r="AN59" s="193">
        <v>-10</v>
      </c>
      <c r="AO59" s="193">
        <v>-15</v>
      </c>
      <c r="AP59" s="193">
        <v>-14</v>
      </c>
      <c r="AQ59" s="193">
        <v>-40</v>
      </c>
      <c r="AR59" s="193">
        <v>-8</v>
      </c>
      <c r="AS59" s="193">
        <v>-11</v>
      </c>
      <c r="AT59" s="193">
        <v>-2</v>
      </c>
      <c r="AU59" s="193">
        <v>-228</v>
      </c>
      <c r="AV59">
        <f t="shared" si="39"/>
        <v>128</v>
      </c>
      <c r="AW59">
        <f t="shared" si="7"/>
        <v>10</v>
      </c>
      <c r="AX59">
        <f t="shared" si="8"/>
        <v>15</v>
      </c>
      <c r="AY59">
        <f t="shared" si="9"/>
        <v>14</v>
      </c>
      <c r="AZ59">
        <f t="shared" si="10"/>
        <v>40</v>
      </c>
      <c r="BA59">
        <f t="shared" si="11"/>
        <v>8</v>
      </c>
      <c r="BB59">
        <f t="shared" si="12"/>
        <v>11</v>
      </c>
      <c r="BC59">
        <f t="shared" si="17"/>
        <v>2</v>
      </c>
      <c r="BD59">
        <f t="shared" si="18"/>
        <v>228</v>
      </c>
      <c r="BG59" s="188">
        <v>869768.62</v>
      </c>
      <c r="BH59" s="107" t="str">
        <f t="shared" si="19"/>
        <v>0</v>
      </c>
      <c r="BI59" s="108">
        <f t="shared" si="20"/>
        <v>5218611.72</v>
      </c>
      <c r="BJ59" s="27">
        <f t="shared" si="21"/>
        <v>0</v>
      </c>
      <c r="BK59" s="25" t="str">
        <f t="shared" si="22"/>
        <v>100%</v>
      </c>
      <c r="BL59" s="26" t="str">
        <f t="shared" si="13"/>
        <v>0%</v>
      </c>
      <c r="BM59" s="111">
        <f t="shared" si="23"/>
        <v>869768.62</v>
      </c>
      <c r="BN59" s="186">
        <v>1929661.5066666666</v>
      </c>
      <c r="BO59" s="135" t="str">
        <f t="shared" si="24"/>
        <v>0</v>
      </c>
      <c r="BP59" s="135">
        <f t="shared" si="40"/>
        <v>11577969.04</v>
      </c>
      <c r="BQ59" s="135">
        <f t="shared" si="41"/>
        <v>0</v>
      </c>
      <c r="BR59" s="141">
        <f t="shared" si="25"/>
        <v>1929661.5066666666</v>
      </c>
      <c r="BS59" s="185">
        <v>1119266.7166666668</v>
      </c>
      <c r="BT59" s="135" t="str">
        <f t="shared" si="26"/>
        <v>0</v>
      </c>
      <c r="BU59" s="135">
        <f t="shared" si="42"/>
        <v>6715600.300000001</v>
      </c>
      <c r="BV59" s="135">
        <f t="shared" si="27"/>
        <v>0</v>
      </c>
      <c r="BW59" s="141">
        <f t="shared" si="28"/>
        <v>1119266.7166666668</v>
      </c>
      <c r="BX59" s="185">
        <v>1356419.3333333333</v>
      </c>
      <c r="BY59" s="135" t="str">
        <f t="shared" si="29"/>
        <v>0</v>
      </c>
      <c r="BZ59" s="135">
        <f t="shared" si="43"/>
        <v>8138516</v>
      </c>
      <c r="CA59" s="135">
        <f t="shared" si="30"/>
        <v>0</v>
      </c>
      <c r="CB59" s="141">
        <f t="shared" si="31"/>
        <v>1356419.3333333333</v>
      </c>
      <c r="CC59" s="230">
        <f t="shared" si="32"/>
        <v>1262665.8777777778</v>
      </c>
      <c r="CD59" s="135" t="str">
        <f t="shared" si="33"/>
        <v>0</v>
      </c>
      <c r="CE59" s="135">
        <f t="shared" si="44"/>
        <v>7575995.266666668</v>
      </c>
      <c r="CF59" s="135">
        <f t="shared" si="34"/>
        <v>0</v>
      </c>
      <c r="CG59" s="141">
        <f t="shared" si="35"/>
        <v>1262665.8777777778</v>
      </c>
      <c r="CH59" s="185">
        <v>0</v>
      </c>
      <c r="CI59" s="135" t="str">
        <f t="shared" si="36"/>
        <v>0</v>
      </c>
      <c r="CJ59" s="135">
        <f t="shared" si="45"/>
        <v>0</v>
      </c>
      <c r="CK59" s="135">
        <f t="shared" si="37"/>
        <v>0</v>
      </c>
      <c r="CL59" s="141">
        <f t="shared" si="38"/>
        <v>0</v>
      </c>
    </row>
    <row r="60" spans="1:90" ht="12.75">
      <c r="A60" s="3"/>
      <c r="B60" s="3" t="s">
        <v>377</v>
      </c>
      <c r="C60" s="2" t="s">
        <v>65</v>
      </c>
      <c r="D60" s="5">
        <f t="shared" si="14"/>
        <v>149968</v>
      </c>
      <c r="E60" s="190">
        <v>1776</v>
      </c>
      <c r="F60" s="18">
        <f t="shared" si="15"/>
        <v>1041</v>
      </c>
      <c r="G60" s="214">
        <v>6.570841889117043</v>
      </c>
      <c r="H60" s="202">
        <v>231</v>
      </c>
      <c r="I60"/>
      <c r="J60" s="196">
        <v>32728</v>
      </c>
      <c r="K60" s="196">
        <v>35508</v>
      </c>
      <c r="L60" s="196">
        <v>29596</v>
      </c>
      <c r="M60" s="196">
        <v>20084</v>
      </c>
      <c r="N60" s="196">
        <v>15207</v>
      </c>
      <c r="O60" s="196">
        <v>9035</v>
      </c>
      <c r="P60" s="196">
        <v>7247</v>
      </c>
      <c r="Q60" s="196">
        <v>563</v>
      </c>
      <c r="R60" s="196">
        <v>149968</v>
      </c>
      <c r="S60" s="5"/>
      <c r="T60" s="9">
        <f t="shared" si="16"/>
        <v>0.21823322308759202</v>
      </c>
      <c r="U60" s="9">
        <f t="shared" si="0"/>
        <v>0.2367705110423557</v>
      </c>
      <c r="V60" s="9">
        <f t="shared" si="1"/>
        <v>0.19734876773711726</v>
      </c>
      <c r="W60" s="9">
        <f t="shared" si="2"/>
        <v>0.13392190333937906</v>
      </c>
      <c r="X60" s="9">
        <f t="shared" si="3"/>
        <v>0.1014016323482343</v>
      </c>
      <c r="Y60" s="9">
        <f t="shared" si="4"/>
        <v>0.06024618585298197</v>
      </c>
      <c r="Z60" s="9">
        <f t="shared" si="5"/>
        <v>0.048323642377040434</v>
      </c>
      <c r="AA60" s="9">
        <f t="shared" si="6"/>
        <v>0.0037541342152992638</v>
      </c>
      <c r="AB60" s="9"/>
      <c r="AC60" s="196">
        <v>104</v>
      </c>
      <c r="AD60" s="196">
        <v>180</v>
      </c>
      <c r="AE60" s="196">
        <v>206</v>
      </c>
      <c r="AF60" s="196">
        <v>202</v>
      </c>
      <c r="AG60" s="196">
        <v>105</v>
      </c>
      <c r="AH60" s="196">
        <v>100</v>
      </c>
      <c r="AI60" s="196">
        <v>48</v>
      </c>
      <c r="AJ60" s="196">
        <v>8</v>
      </c>
      <c r="AK60" s="196">
        <v>953</v>
      </c>
      <c r="AL60" s="5"/>
      <c r="AM60" s="193">
        <v>-38</v>
      </c>
      <c r="AN60" s="193">
        <v>8</v>
      </c>
      <c r="AO60" s="193">
        <v>-7</v>
      </c>
      <c r="AP60" s="193">
        <v>-39</v>
      </c>
      <c r="AQ60" s="193">
        <v>6</v>
      </c>
      <c r="AR60" s="193">
        <v>-19</v>
      </c>
      <c r="AS60" s="193">
        <v>-1</v>
      </c>
      <c r="AT60" s="193">
        <v>2</v>
      </c>
      <c r="AU60" s="193">
        <v>-88</v>
      </c>
      <c r="AV60">
        <f t="shared" si="39"/>
        <v>38</v>
      </c>
      <c r="AW60">
        <f t="shared" si="7"/>
        <v>-8</v>
      </c>
      <c r="AX60">
        <f t="shared" si="8"/>
        <v>7</v>
      </c>
      <c r="AY60">
        <f t="shared" si="9"/>
        <v>39</v>
      </c>
      <c r="AZ60">
        <f t="shared" si="10"/>
        <v>-6</v>
      </c>
      <c r="BA60">
        <f t="shared" si="11"/>
        <v>19</v>
      </c>
      <c r="BB60">
        <f t="shared" si="12"/>
        <v>1</v>
      </c>
      <c r="BC60">
        <f t="shared" si="17"/>
        <v>-2</v>
      </c>
      <c r="BD60">
        <f t="shared" si="18"/>
        <v>88</v>
      </c>
      <c r="BG60" s="188">
        <v>326383.1133333333</v>
      </c>
      <c r="BH60" s="107" t="str">
        <f t="shared" si="19"/>
        <v>0</v>
      </c>
      <c r="BI60" s="108">
        <f t="shared" si="20"/>
        <v>1958298.6799999997</v>
      </c>
      <c r="BJ60" s="27">
        <f t="shared" si="21"/>
        <v>0</v>
      </c>
      <c r="BK60" s="25" t="str">
        <f t="shared" si="22"/>
        <v>100%</v>
      </c>
      <c r="BL60" s="26" t="str">
        <f t="shared" si="13"/>
        <v>0%</v>
      </c>
      <c r="BM60" s="111">
        <f t="shared" si="23"/>
        <v>326383.1133333333</v>
      </c>
      <c r="BN60" s="186">
        <v>1224966.4822222223</v>
      </c>
      <c r="BO60" s="135" t="str">
        <f t="shared" si="24"/>
        <v>0</v>
      </c>
      <c r="BP60" s="135">
        <f t="shared" si="40"/>
        <v>7349798.893333334</v>
      </c>
      <c r="BQ60" s="135">
        <f t="shared" si="41"/>
        <v>0</v>
      </c>
      <c r="BR60" s="141">
        <f t="shared" si="25"/>
        <v>1224966.4822222223</v>
      </c>
      <c r="BS60" s="185">
        <v>1175658.82</v>
      </c>
      <c r="BT60" s="135" t="str">
        <f t="shared" si="26"/>
        <v>0</v>
      </c>
      <c r="BU60" s="135">
        <f t="shared" si="42"/>
        <v>7053952.92</v>
      </c>
      <c r="BV60" s="135">
        <f t="shared" si="27"/>
        <v>0</v>
      </c>
      <c r="BW60" s="141">
        <f t="shared" si="28"/>
        <v>1175658.82</v>
      </c>
      <c r="BX60" s="185">
        <v>1082077.8666666667</v>
      </c>
      <c r="BY60" s="135" t="str">
        <f t="shared" si="29"/>
        <v>0</v>
      </c>
      <c r="BZ60" s="135">
        <f t="shared" si="43"/>
        <v>6492467.2</v>
      </c>
      <c r="CA60" s="135">
        <f t="shared" si="30"/>
        <v>0</v>
      </c>
      <c r="CB60" s="141">
        <f t="shared" si="31"/>
        <v>1082077.8666666667</v>
      </c>
      <c r="CC60" s="230">
        <f t="shared" si="32"/>
        <v>1615378.4266666663</v>
      </c>
      <c r="CD60" s="135" t="str">
        <f t="shared" si="33"/>
        <v>0</v>
      </c>
      <c r="CE60" s="135">
        <f t="shared" si="44"/>
        <v>9692270.559999999</v>
      </c>
      <c r="CF60" s="135">
        <f t="shared" si="34"/>
        <v>0</v>
      </c>
      <c r="CG60" s="141">
        <f t="shared" si="35"/>
        <v>1615378.4266666663</v>
      </c>
      <c r="CH60" s="185">
        <v>0</v>
      </c>
      <c r="CI60" s="135" t="str">
        <f t="shared" si="36"/>
        <v>0</v>
      </c>
      <c r="CJ60" s="135">
        <f t="shared" si="45"/>
        <v>0</v>
      </c>
      <c r="CK60" s="135">
        <f t="shared" si="37"/>
        <v>0</v>
      </c>
      <c r="CL60" s="141">
        <f t="shared" si="38"/>
        <v>0</v>
      </c>
    </row>
    <row r="61" spans="1:90" ht="12.75">
      <c r="A61" s="3" t="s">
        <v>378</v>
      </c>
      <c r="B61" s="3" t="s">
        <v>379</v>
      </c>
      <c r="C61" s="2" t="s">
        <v>66</v>
      </c>
      <c r="D61" s="5">
        <f t="shared" si="14"/>
        <v>48835</v>
      </c>
      <c r="E61" s="190">
        <v>548</v>
      </c>
      <c r="F61" s="18">
        <f t="shared" si="15"/>
        <v>127</v>
      </c>
      <c r="G61" s="214">
        <v>5.413829240091725</v>
      </c>
      <c r="H61" s="202">
        <v>38</v>
      </c>
      <c r="I61"/>
      <c r="J61" s="196">
        <v>26542</v>
      </c>
      <c r="K61" s="196">
        <v>10016</v>
      </c>
      <c r="L61" s="196">
        <v>6129</v>
      </c>
      <c r="M61" s="196">
        <v>3658</v>
      </c>
      <c r="N61" s="196">
        <v>1738</v>
      </c>
      <c r="O61" s="196">
        <v>514</v>
      </c>
      <c r="P61" s="196">
        <v>213</v>
      </c>
      <c r="Q61" s="196">
        <v>25</v>
      </c>
      <c r="R61" s="196">
        <v>48835</v>
      </c>
      <c r="S61" s="5"/>
      <c r="T61" s="9">
        <f t="shared" si="16"/>
        <v>0.5435036346882359</v>
      </c>
      <c r="U61" s="9">
        <f t="shared" si="0"/>
        <v>0.2050988020886659</v>
      </c>
      <c r="V61" s="9">
        <f t="shared" si="1"/>
        <v>0.12550424900174056</v>
      </c>
      <c r="W61" s="9">
        <f t="shared" si="2"/>
        <v>0.07490529333469848</v>
      </c>
      <c r="X61" s="9">
        <f t="shared" si="3"/>
        <v>0.03558922903655165</v>
      </c>
      <c r="Y61" s="9">
        <f t="shared" si="4"/>
        <v>0.010525238046483055</v>
      </c>
      <c r="Z61" s="9">
        <f t="shared" si="5"/>
        <v>0.004361625883075663</v>
      </c>
      <c r="AA61" s="9">
        <f t="shared" si="6"/>
        <v>0.0005119279205487867</v>
      </c>
      <c r="AB61" s="9"/>
      <c r="AC61" s="196">
        <v>13</v>
      </c>
      <c r="AD61" s="196">
        <v>35</v>
      </c>
      <c r="AE61" s="196">
        <v>36</v>
      </c>
      <c r="AF61" s="196">
        <v>20</v>
      </c>
      <c r="AG61" s="196">
        <v>10</v>
      </c>
      <c r="AH61" s="196">
        <v>7</v>
      </c>
      <c r="AI61" s="196">
        <v>6</v>
      </c>
      <c r="AJ61" s="196">
        <v>1</v>
      </c>
      <c r="AK61" s="196">
        <v>128</v>
      </c>
      <c r="AL61" s="5"/>
      <c r="AM61" s="193">
        <v>7</v>
      </c>
      <c r="AN61" s="193">
        <v>-14</v>
      </c>
      <c r="AO61" s="193">
        <v>9</v>
      </c>
      <c r="AP61" s="193">
        <v>1</v>
      </c>
      <c r="AQ61" s="193">
        <v>0</v>
      </c>
      <c r="AR61" s="193">
        <v>-2</v>
      </c>
      <c r="AS61" s="193">
        <v>0</v>
      </c>
      <c r="AT61" s="193">
        <v>0</v>
      </c>
      <c r="AU61" s="193">
        <v>1</v>
      </c>
      <c r="AV61">
        <f t="shared" si="39"/>
        <v>-7</v>
      </c>
      <c r="AW61">
        <f t="shared" si="7"/>
        <v>14</v>
      </c>
      <c r="AX61">
        <f t="shared" si="8"/>
        <v>-9</v>
      </c>
      <c r="AY61">
        <f t="shared" si="9"/>
        <v>-1</v>
      </c>
      <c r="AZ61">
        <f t="shared" si="10"/>
        <v>0</v>
      </c>
      <c r="BA61">
        <f t="shared" si="11"/>
        <v>2</v>
      </c>
      <c r="BB61">
        <f t="shared" si="12"/>
        <v>0</v>
      </c>
      <c r="BC61">
        <f t="shared" si="17"/>
        <v>0</v>
      </c>
      <c r="BD61">
        <f t="shared" si="18"/>
        <v>-1</v>
      </c>
      <c r="BG61" s="188">
        <v>126907.22133333335</v>
      </c>
      <c r="BH61" s="107">
        <f t="shared" si="19"/>
        <v>31726.805333333337</v>
      </c>
      <c r="BI61" s="108">
        <f t="shared" si="20"/>
        <v>761443.3280000001</v>
      </c>
      <c r="BJ61" s="27">
        <f t="shared" si="21"/>
        <v>190360.83200000002</v>
      </c>
      <c r="BK61" s="25">
        <f t="shared" si="22"/>
        <v>0.8</v>
      </c>
      <c r="BL61" s="26">
        <f t="shared" si="13"/>
        <v>0.2</v>
      </c>
      <c r="BM61" s="111">
        <f t="shared" si="23"/>
        <v>126907.22133333335</v>
      </c>
      <c r="BN61" s="186">
        <v>100843.27377777775</v>
      </c>
      <c r="BO61" s="135">
        <f t="shared" si="24"/>
        <v>25210.818444444438</v>
      </c>
      <c r="BP61" s="135">
        <f t="shared" si="40"/>
        <v>605059.6426666665</v>
      </c>
      <c r="BQ61" s="135">
        <f t="shared" si="41"/>
        <v>151264.91066666663</v>
      </c>
      <c r="BR61" s="141">
        <f t="shared" si="25"/>
        <v>100843.27377777775</v>
      </c>
      <c r="BS61" s="185">
        <v>123662.43822222222</v>
      </c>
      <c r="BT61" s="135">
        <f t="shared" si="26"/>
        <v>30915.609555555555</v>
      </c>
      <c r="BU61" s="135">
        <f t="shared" si="42"/>
        <v>741974.6293333333</v>
      </c>
      <c r="BV61" s="135">
        <f t="shared" si="27"/>
        <v>185493.65733333334</v>
      </c>
      <c r="BW61" s="141">
        <f t="shared" si="28"/>
        <v>123662.43822222222</v>
      </c>
      <c r="BX61" s="185">
        <v>100567.78666666665</v>
      </c>
      <c r="BY61" s="135">
        <f t="shared" si="29"/>
        <v>25141.946666666663</v>
      </c>
      <c r="BZ61" s="135">
        <f t="shared" si="43"/>
        <v>603406.72</v>
      </c>
      <c r="CA61" s="135">
        <f t="shared" si="30"/>
        <v>150851.68</v>
      </c>
      <c r="CB61" s="141">
        <f t="shared" si="31"/>
        <v>100567.78666666665</v>
      </c>
      <c r="CC61" s="230">
        <f t="shared" si="32"/>
        <v>154306.30933333334</v>
      </c>
      <c r="CD61" s="135">
        <f t="shared" si="33"/>
        <v>38576.577333333335</v>
      </c>
      <c r="CE61" s="135">
        <f t="shared" si="44"/>
        <v>925837.856</v>
      </c>
      <c r="CF61" s="135">
        <f t="shared" si="34"/>
        <v>231459.464</v>
      </c>
      <c r="CG61" s="141">
        <f t="shared" si="35"/>
        <v>154306.30933333334</v>
      </c>
      <c r="CH61" s="185">
        <v>0</v>
      </c>
      <c r="CI61" s="135">
        <f t="shared" si="36"/>
        <v>0</v>
      </c>
      <c r="CJ61" s="135">
        <f t="shared" si="45"/>
        <v>0</v>
      </c>
      <c r="CK61" s="135">
        <f t="shared" si="37"/>
        <v>0</v>
      </c>
      <c r="CL61" s="141">
        <f t="shared" si="38"/>
        <v>0</v>
      </c>
    </row>
    <row r="62" spans="1:90" ht="12.75">
      <c r="A62" s="3" t="s">
        <v>374</v>
      </c>
      <c r="B62" s="3" t="s">
        <v>375</v>
      </c>
      <c r="C62" s="2" t="s">
        <v>67</v>
      </c>
      <c r="D62" s="5">
        <f t="shared" si="14"/>
        <v>55245</v>
      </c>
      <c r="E62" s="190">
        <v>324</v>
      </c>
      <c r="F62" s="18">
        <f t="shared" si="15"/>
        <v>406</v>
      </c>
      <c r="G62" s="214">
        <v>11.777746703007793</v>
      </c>
      <c r="H62" s="202">
        <v>127</v>
      </c>
      <c r="I62"/>
      <c r="J62" s="196">
        <v>3224</v>
      </c>
      <c r="K62" s="196">
        <v>5680</v>
      </c>
      <c r="L62" s="196">
        <v>13806</v>
      </c>
      <c r="M62" s="196">
        <v>11517</v>
      </c>
      <c r="N62" s="196">
        <v>8390</v>
      </c>
      <c r="O62" s="196">
        <v>5755</v>
      </c>
      <c r="P62" s="196">
        <v>5657</v>
      </c>
      <c r="Q62" s="196">
        <v>1216</v>
      </c>
      <c r="R62" s="196">
        <v>55245</v>
      </c>
      <c r="S62" s="5"/>
      <c r="T62" s="9">
        <f t="shared" si="16"/>
        <v>0.05835822246357136</v>
      </c>
      <c r="U62" s="9">
        <f t="shared" si="0"/>
        <v>0.10281473436510091</v>
      </c>
      <c r="V62" s="9">
        <f t="shared" si="1"/>
        <v>0.2499049687754548</v>
      </c>
      <c r="W62" s="9">
        <f t="shared" si="2"/>
        <v>0.20847135487374424</v>
      </c>
      <c r="X62" s="9">
        <f t="shared" si="3"/>
        <v>0.15186894741605575</v>
      </c>
      <c r="Y62" s="9">
        <f t="shared" si="4"/>
        <v>0.10417232328717531</v>
      </c>
      <c r="Z62" s="9">
        <f t="shared" si="5"/>
        <v>0.10239840709566476</v>
      </c>
      <c r="AA62" s="9">
        <f t="shared" si="6"/>
        <v>0.02201104172323287</v>
      </c>
      <c r="AB62" s="9"/>
      <c r="AC62" s="196">
        <v>38</v>
      </c>
      <c r="AD62" s="196">
        <v>59</v>
      </c>
      <c r="AE62" s="196">
        <v>87</v>
      </c>
      <c r="AF62" s="196">
        <v>47</v>
      </c>
      <c r="AG62" s="196">
        <v>45</v>
      </c>
      <c r="AH62" s="196">
        <v>31</v>
      </c>
      <c r="AI62" s="196">
        <v>25</v>
      </c>
      <c r="AJ62" s="196">
        <v>21</v>
      </c>
      <c r="AK62" s="196">
        <v>353</v>
      </c>
      <c r="AL62" s="5"/>
      <c r="AM62" s="193">
        <v>-15</v>
      </c>
      <c r="AN62" s="193">
        <v>-19</v>
      </c>
      <c r="AO62" s="193">
        <v>-9</v>
      </c>
      <c r="AP62" s="193">
        <v>10</v>
      </c>
      <c r="AQ62" s="193">
        <v>-15</v>
      </c>
      <c r="AR62" s="193">
        <v>1</v>
      </c>
      <c r="AS62" s="193">
        <v>-3</v>
      </c>
      <c r="AT62" s="193">
        <v>-3</v>
      </c>
      <c r="AU62" s="193">
        <v>-53</v>
      </c>
      <c r="AV62">
        <f t="shared" si="39"/>
        <v>15</v>
      </c>
      <c r="AW62">
        <f t="shared" si="7"/>
        <v>19</v>
      </c>
      <c r="AX62">
        <f t="shared" si="8"/>
        <v>9</v>
      </c>
      <c r="AY62">
        <f t="shared" si="9"/>
        <v>-10</v>
      </c>
      <c r="AZ62">
        <f t="shared" si="10"/>
        <v>15</v>
      </c>
      <c r="BA62">
        <f t="shared" si="11"/>
        <v>-1</v>
      </c>
      <c r="BB62">
        <f t="shared" si="12"/>
        <v>3</v>
      </c>
      <c r="BC62">
        <f t="shared" si="17"/>
        <v>3</v>
      </c>
      <c r="BD62">
        <f t="shared" si="18"/>
        <v>53</v>
      </c>
      <c r="BG62" s="188">
        <v>382896.4853333333</v>
      </c>
      <c r="BH62" s="107">
        <f t="shared" si="19"/>
        <v>95724.12133333333</v>
      </c>
      <c r="BI62" s="108">
        <f t="shared" si="20"/>
        <v>2297378.912</v>
      </c>
      <c r="BJ62" s="27">
        <f t="shared" si="21"/>
        <v>574344.728</v>
      </c>
      <c r="BK62" s="25">
        <f t="shared" si="22"/>
        <v>0.8</v>
      </c>
      <c r="BL62" s="26">
        <f t="shared" si="13"/>
        <v>0.2</v>
      </c>
      <c r="BM62" s="111">
        <f t="shared" si="23"/>
        <v>382896.4853333333</v>
      </c>
      <c r="BN62" s="186">
        <v>530406.344</v>
      </c>
      <c r="BO62" s="135">
        <f t="shared" si="24"/>
        <v>132601.586</v>
      </c>
      <c r="BP62" s="135">
        <f t="shared" si="40"/>
        <v>3182438.0640000002</v>
      </c>
      <c r="BQ62" s="135">
        <f t="shared" si="41"/>
        <v>795609.5160000001</v>
      </c>
      <c r="BR62" s="141">
        <f t="shared" si="25"/>
        <v>530406.344</v>
      </c>
      <c r="BS62" s="185">
        <v>474156.73600000015</v>
      </c>
      <c r="BT62" s="135">
        <f t="shared" si="26"/>
        <v>118539.18400000004</v>
      </c>
      <c r="BU62" s="135">
        <f t="shared" si="42"/>
        <v>2844940.416000001</v>
      </c>
      <c r="BV62" s="135">
        <f t="shared" si="27"/>
        <v>711235.1040000003</v>
      </c>
      <c r="BW62" s="141">
        <f t="shared" si="28"/>
        <v>474156.73600000015</v>
      </c>
      <c r="BX62" s="185">
        <v>724193.28</v>
      </c>
      <c r="BY62" s="135">
        <f t="shared" si="29"/>
        <v>181048.32</v>
      </c>
      <c r="BZ62" s="135">
        <f t="shared" si="43"/>
        <v>4345159.68</v>
      </c>
      <c r="CA62" s="135">
        <f t="shared" si="30"/>
        <v>1086289.92</v>
      </c>
      <c r="CB62" s="141">
        <f t="shared" si="31"/>
        <v>724193.28</v>
      </c>
      <c r="CC62" s="230">
        <f t="shared" si="32"/>
        <v>540153.6586666667</v>
      </c>
      <c r="CD62" s="135">
        <f t="shared" si="33"/>
        <v>135038.41466666668</v>
      </c>
      <c r="CE62" s="135">
        <f t="shared" si="44"/>
        <v>3240921.9520000005</v>
      </c>
      <c r="CF62" s="135">
        <f t="shared" si="34"/>
        <v>810230.4880000001</v>
      </c>
      <c r="CG62" s="141">
        <f t="shared" si="35"/>
        <v>540153.6586666667</v>
      </c>
      <c r="CH62" s="185">
        <v>0</v>
      </c>
      <c r="CI62" s="135">
        <f t="shared" si="36"/>
        <v>0</v>
      </c>
      <c r="CJ62" s="135">
        <f t="shared" si="45"/>
        <v>0</v>
      </c>
      <c r="CK62" s="135">
        <f t="shared" si="37"/>
        <v>0</v>
      </c>
      <c r="CL62" s="141">
        <f t="shared" si="38"/>
        <v>0</v>
      </c>
    </row>
    <row r="63" spans="1:90" ht="12.75">
      <c r="A63" s="3" t="s">
        <v>382</v>
      </c>
      <c r="B63" s="3" t="s">
        <v>375</v>
      </c>
      <c r="C63" s="2" t="s">
        <v>68</v>
      </c>
      <c r="D63" s="5">
        <f t="shared" si="14"/>
        <v>38826</v>
      </c>
      <c r="E63" s="190">
        <v>418</v>
      </c>
      <c r="F63" s="18">
        <f t="shared" si="15"/>
        <v>21</v>
      </c>
      <c r="G63" s="214">
        <v>10.663059706702322</v>
      </c>
      <c r="H63" s="202">
        <v>20</v>
      </c>
      <c r="I63"/>
      <c r="J63" s="196">
        <v>696</v>
      </c>
      <c r="K63" s="196">
        <v>2022</v>
      </c>
      <c r="L63" s="196">
        <v>5449</v>
      </c>
      <c r="M63" s="196">
        <v>6675</v>
      </c>
      <c r="N63" s="196">
        <v>6596</v>
      </c>
      <c r="O63" s="196">
        <v>6585</v>
      </c>
      <c r="P63" s="196">
        <v>8941</v>
      </c>
      <c r="Q63" s="196">
        <v>1862</v>
      </c>
      <c r="R63" s="196">
        <v>38826</v>
      </c>
      <c r="S63" s="5"/>
      <c r="T63" s="9">
        <f t="shared" si="16"/>
        <v>0.017926131973419874</v>
      </c>
      <c r="U63" s="9">
        <f t="shared" si="0"/>
        <v>0.05207850409519394</v>
      </c>
      <c r="V63" s="9">
        <f t="shared" si="1"/>
        <v>0.14034409931489208</v>
      </c>
      <c r="W63" s="9">
        <f t="shared" si="2"/>
        <v>0.1719208777623242</v>
      </c>
      <c r="X63" s="9">
        <f t="shared" si="3"/>
        <v>0.1698861587595941</v>
      </c>
      <c r="Y63" s="9">
        <f t="shared" si="4"/>
        <v>0.16960284345541649</v>
      </c>
      <c r="Z63" s="9">
        <f t="shared" si="5"/>
        <v>0.23028383042291248</v>
      </c>
      <c r="AA63" s="9">
        <f t="shared" si="6"/>
        <v>0.047957554216246846</v>
      </c>
      <c r="AB63" s="9"/>
      <c r="AC63" s="196">
        <v>6</v>
      </c>
      <c r="AD63" s="196">
        <v>33</v>
      </c>
      <c r="AE63" s="196">
        <v>12</v>
      </c>
      <c r="AF63" s="196">
        <v>-2</v>
      </c>
      <c r="AG63" s="196">
        <v>1</v>
      </c>
      <c r="AH63" s="196">
        <v>-14</v>
      </c>
      <c r="AI63" s="196">
        <v>48</v>
      </c>
      <c r="AJ63" s="196">
        <v>8</v>
      </c>
      <c r="AK63" s="196">
        <v>92</v>
      </c>
      <c r="AL63" s="5"/>
      <c r="AM63" s="193">
        <v>-7</v>
      </c>
      <c r="AN63" s="193">
        <v>12</v>
      </c>
      <c r="AO63" s="193">
        <v>-3</v>
      </c>
      <c r="AP63" s="193">
        <v>6</v>
      </c>
      <c r="AQ63" s="193">
        <v>9</v>
      </c>
      <c r="AR63" s="193">
        <v>12</v>
      </c>
      <c r="AS63" s="193">
        <v>31</v>
      </c>
      <c r="AT63" s="193">
        <v>11</v>
      </c>
      <c r="AU63" s="193">
        <v>71</v>
      </c>
      <c r="AV63">
        <f t="shared" si="39"/>
        <v>7</v>
      </c>
      <c r="AW63">
        <f t="shared" si="7"/>
        <v>-12</v>
      </c>
      <c r="AX63">
        <f t="shared" si="8"/>
        <v>3</v>
      </c>
      <c r="AY63">
        <f t="shared" si="9"/>
        <v>-6</v>
      </c>
      <c r="AZ63">
        <f t="shared" si="10"/>
        <v>-9</v>
      </c>
      <c r="BA63">
        <f t="shared" si="11"/>
        <v>-12</v>
      </c>
      <c r="BB63">
        <f t="shared" si="12"/>
        <v>-31</v>
      </c>
      <c r="BC63">
        <f t="shared" si="17"/>
        <v>-11</v>
      </c>
      <c r="BD63">
        <f t="shared" si="18"/>
        <v>-71</v>
      </c>
      <c r="BG63" s="188">
        <v>29551.983999999997</v>
      </c>
      <c r="BH63" s="107">
        <f t="shared" si="19"/>
        <v>7387.995999999999</v>
      </c>
      <c r="BI63" s="108">
        <f t="shared" si="20"/>
        <v>177311.90399999998</v>
      </c>
      <c r="BJ63" s="27">
        <f t="shared" si="21"/>
        <v>44327.975999999995</v>
      </c>
      <c r="BK63" s="25">
        <f t="shared" si="22"/>
        <v>0.8</v>
      </c>
      <c r="BL63" s="26">
        <f t="shared" si="13"/>
        <v>0.2</v>
      </c>
      <c r="BM63" s="111">
        <f t="shared" si="23"/>
        <v>29551.983999999997</v>
      </c>
      <c r="BN63" s="186">
        <v>178842.87555555557</v>
      </c>
      <c r="BO63" s="135">
        <f t="shared" si="24"/>
        <v>44710.71888888889</v>
      </c>
      <c r="BP63" s="135">
        <f t="shared" si="40"/>
        <v>1073057.2533333334</v>
      </c>
      <c r="BQ63" s="135">
        <f t="shared" si="41"/>
        <v>268264.31333333335</v>
      </c>
      <c r="BR63" s="141">
        <f t="shared" si="25"/>
        <v>178842.87555555557</v>
      </c>
      <c r="BS63" s="185">
        <v>160117.88711111114</v>
      </c>
      <c r="BT63" s="135">
        <f t="shared" si="26"/>
        <v>40029.471777777784</v>
      </c>
      <c r="BU63" s="135">
        <f t="shared" si="42"/>
        <v>960707.3226666668</v>
      </c>
      <c r="BV63" s="135">
        <f t="shared" si="27"/>
        <v>240176.8306666667</v>
      </c>
      <c r="BW63" s="141">
        <f t="shared" si="28"/>
        <v>160117.88711111114</v>
      </c>
      <c r="BX63" s="185">
        <v>354116.0533333333</v>
      </c>
      <c r="BY63" s="135">
        <f t="shared" si="29"/>
        <v>88529.01333333332</v>
      </c>
      <c r="BZ63" s="135">
        <f t="shared" si="43"/>
        <v>2124696.32</v>
      </c>
      <c r="CA63" s="135">
        <f t="shared" si="30"/>
        <v>531174.08</v>
      </c>
      <c r="CB63" s="141">
        <f t="shared" si="31"/>
        <v>354116.0533333333</v>
      </c>
      <c r="CC63" s="230">
        <f t="shared" si="32"/>
        <v>11863.381333333324</v>
      </c>
      <c r="CD63" s="135">
        <f t="shared" si="33"/>
        <v>2965.845333333331</v>
      </c>
      <c r="CE63" s="135">
        <f t="shared" si="44"/>
        <v>71180.28799999994</v>
      </c>
      <c r="CF63" s="135">
        <f t="shared" si="34"/>
        <v>17795.071999999986</v>
      </c>
      <c r="CG63" s="141">
        <f t="shared" si="35"/>
        <v>11863.381333333324</v>
      </c>
      <c r="CH63" s="185">
        <v>0</v>
      </c>
      <c r="CI63" s="135">
        <f t="shared" si="36"/>
        <v>0</v>
      </c>
      <c r="CJ63" s="135">
        <f t="shared" si="45"/>
        <v>0</v>
      </c>
      <c r="CK63" s="135">
        <f t="shared" si="37"/>
        <v>0</v>
      </c>
      <c r="CL63" s="141">
        <f t="shared" si="38"/>
        <v>0</v>
      </c>
    </row>
    <row r="64" spans="1:90" ht="12.75">
      <c r="A64" s="3" t="s">
        <v>396</v>
      </c>
      <c r="B64" s="3" t="s">
        <v>377</v>
      </c>
      <c r="C64" s="2" t="s">
        <v>69</v>
      </c>
      <c r="D64" s="5">
        <f t="shared" si="14"/>
        <v>48306</v>
      </c>
      <c r="E64" s="190">
        <v>563</v>
      </c>
      <c r="F64" s="18">
        <f t="shared" si="15"/>
        <v>647</v>
      </c>
      <c r="G64" s="214">
        <v>6.118672146429129</v>
      </c>
      <c r="H64" s="202">
        <v>123</v>
      </c>
      <c r="I64"/>
      <c r="J64" s="196">
        <v>14619</v>
      </c>
      <c r="K64" s="196">
        <v>10837</v>
      </c>
      <c r="L64" s="196">
        <v>9168</v>
      </c>
      <c r="M64" s="196">
        <v>6386</v>
      </c>
      <c r="N64" s="196">
        <v>4497</v>
      </c>
      <c r="O64" s="196">
        <v>1906</v>
      </c>
      <c r="P64" s="196">
        <v>828</v>
      </c>
      <c r="Q64" s="196">
        <v>65</v>
      </c>
      <c r="R64" s="196">
        <v>48306</v>
      </c>
      <c r="S64" s="5"/>
      <c r="T64" s="9">
        <f t="shared" si="16"/>
        <v>0.30263321326543285</v>
      </c>
      <c r="U64" s="9">
        <f t="shared" si="0"/>
        <v>0.22434066161553431</v>
      </c>
      <c r="V64" s="9">
        <f t="shared" si="1"/>
        <v>0.18979008818780277</v>
      </c>
      <c r="W64" s="9">
        <f t="shared" si="2"/>
        <v>0.13219889868753365</v>
      </c>
      <c r="X64" s="9">
        <f t="shared" si="3"/>
        <v>0.09309402558688362</v>
      </c>
      <c r="Y64" s="9">
        <f t="shared" si="4"/>
        <v>0.03945679625719372</v>
      </c>
      <c r="Z64" s="9">
        <f t="shared" si="5"/>
        <v>0.017140727859893182</v>
      </c>
      <c r="AA64" s="9">
        <f t="shared" si="6"/>
        <v>0.001345588539725914</v>
      </c>
      <c r="AB64" s="9"/>
      <c r="AC64" s="196">
        <v>92</v>
      </c>
      <c r="AD64" s="196">
        <v>179</v>
      </c>
      <c r="AE64" s="196">
        <v>126</v>
      </c>
      <c r="AF64" s="196">
        <v>105</v>
      </c>
      <c r="AG64" s="196">
        <v>75</v>
      </c>
      <c r="AH64" s="196">
        <v>50</v>
      </c>
      <c r="AI64" s="196">
        <v>8</v>
      </c>
      <c r="AJ64" s="196">
        <v>1</v>
      </c>
      <c r="AK64" s="196">
        <v>636</v>
      </c>
      <c r="AL64" s="5"/>
      <c r="AM64" s="193">
        <v>2</v>
      </c>
      <c r="AN64" s="193">
        <v>15</v>
      </c>
      <c r="AO64" s="193">
        <v>-34</v>
      </c>
      <c r="AP64" s="193">
        <v>8</v>
      </c>
      <c r="AQ64" s="193">
        <v>-3</v>
      </c>
      <c r="AR64" s="193">
        <v>3</v>
      </c>
      <c r="AS64" s="193">
        <v>-2</v>
      </c>
      <c r="AT64" s="193">
        <v>0</v>
      </c>
      <c r="AU64" s="193">
        <v>-11</v>
      </c>
      <c r="AV64">
        <f t="shared" si="39"/>
        <v>-2</v>
      </c>
      <c r="AW64">
        <f t="shared" si="7"/>
        <v>-15</v>
      </c>
      <c r="AX64">
        <f t="shared" si="8"/>
        <v>34</v>
      </c>
      <c r="AY64">
        <f t="shared" si="9"/>
        <v>-8</v>
      </c>
      <c r="AZ64">
        <f t="shared" si="10"/>
        <v>3</v>
      </c>
      <c r="BA64">
        <f t="shared" si="11"/>
        <v>-3</v>
      </c>
      <c r="BB64">
        <f t="shared" si="12"/>
        <v>2</v>
      </c>
      <c r="BC64">
        <f t="shared" si="17"/>
        <v>0</v>
      </c>
      <c r="BD64">
        <f t="shared" si="18"/>
        <v>11</v>
      </c>
      <c r="BG64" s="188">
        <v>301916.37333333335</v>
      </c>
      <c r="BH64" s="107">
        <f t="shared" si="19"/>
        <v>75479.09333333334</v>
      </c>
      <c r="BI64" s="108">
        <f t="shared" si="20"/>
        <v>1811498.2400000002</v>
      </c>
      <c r="BJ64" s="27">
        <f t="shared" si="21"/>
        <v>452874.56000000006</v>
      </c>
      <c r="BK64" s="25">
        <f t="shared" si="22"/>
        <v>0.8</v>
      </c>
      <c r="BL64" s="26">
        <f t="shared" si="13"/>
        <v>0.2</v>
      </c>
      <c r="BM64" s="111">
        <f t="shared" si="23"/>
        <v>301916.37333333335</v>
      </c>
      <c r="BN64" s="186">
        <v>742337.5564444442</v>
      </c>
      <c r="BO64" s="135">
        <f t="shared" si="24"/>
        <v>185584.38911111106</v>
      </c>
      <c r="BP64" s="135">
        <f t="shared" si="40"/>
        <v>4454025.338666665</v>
      </c>
      <c r="BQ64" s="135">
        <f t="shared" si="41"/>
        <v>1113506.3346666663</v>
      </c>
      <c r="BR64" s="141">
        <f t="shared" si="25"/>
        <v>742337.5564444442</v>
      </c>
      <c r="BS64" s="185">
        <v>739007.7155555557</v>
      </c>
      <c r="BT64" s="135">
        <f t="shared" si="26"/>
        <v>184751.9288888889</v>
      </c>
      <c r="BU64" s="135">
        <f t="shared" si="42"/>
        <v>4434046.293333334</v>
      </c>
      <c r="BV64" s="135">
        <f t="shared" si="27"/>
        <v>1108511.5733333335</v>
      </c>
      <c r="BW64" s="141">
        <f t="shared" si="28"/>
        <v>739007.7155555557</v>
      </c>
      <c r="BX64" s="185">
        <v>846556.5866666668</v>
      </c>
      <c r="BY64" s="135">
        <f t="shared" si="29"/>
        <v>211639.1466666667</v>
      </c>
      <c r="BZ64" s="135">
        <f t="shared" si="43"/>
        <v>5079339.5200000005</v>
      </c>
      <c r="CA64" s="135">
        <f t="shared" si="30"/>
        <v>1269834.8800000001</v>
      </c>
      <c r="CB64" s="141">
        <f t="shared" si="31"/>
        <v>846556.5866666668</v>
      </c>
      <c r="CC64" s="230">
        <f t="shared" si="32"/>
        <v>749248.3946666667</v>
      </c>
      <c r="CD64" s="135">
        <f t="shared" si="33"/>
        <v>187312.0986666667</v>
      </c>
      <c r="CE64" s="135">
        <f t="shared" si="44"/>
        <v>4495490.368000001</v>
      </c>
      <c r="CF64" s="135">
        <f t="shared" si="34"/>
        <v>1123872.5920000002</v>
      </c>
      <c r="CG64" s="141">
        <f t="shared" si="35"/>
        <v>749248.3946666667</v>
      </c>
      <c r="CH64" s="185">
        <v>0</v>
      </c>
      <c r="CI64" s="135">
        <f t="shared" si="36"/>
        <v>0</v>
      </c>
      <c r="CJ64" s="135">
        <f t="shared" si="45"/>
        <v>0</v>
      </c>
      <c r="CK64" s="135">
        <f t="shared" si="37"/>
        <v>0</v>
      </c>
      <c r="CL64" s="141">
        <f t="shared" si="38"/>
        <v>0</v>
      </c>
    </row>
    <row r="65" spans="1:90" ht="12.75">
      <c r="A65" s="3" t="s">
        <v>401</v>
      </c>
      <c r="B65" s="3" t="s">
        <v>389</v>
      </c>
      <c r="C65" s="2" t="s">
        <v>70</v>
      </c>
      <c r="D65" s="5">
        <f t="shared" si="14"/>
        <v>23526</v>
      </c>
      <c r="E65" s="190">
        <v>167</v>
      </c>
      <c r="F65" s="18">
        <f t="shared" si="15"/>
        <v>96</v>
      </c>
      <c r="G65" s="214">
        <v>9.888186390284416</v>
      </c>
      <c r="H65" s="202">
        <v>25</v>
      </c>
      <c r="I65"/>
      <c r="J65" s="196">
        <v>1734</v>
      </c>
      <c r="K65" s="196">
        <v>2261</v>
      </c>
      <c r="L65" s="196">
        <v>6069</v>
      </c>
      <c r="M65" s="196">
        <v>6111</v>
      </c>
      <c r="N65" s="196">
        <v>5005</v>
      </c>
      <c r="O65" s="196">
        <v>1543</v>
      </c>
      <c r="P65" s="196">
        <v>763</v>
      </c>
      <c r="Q65" s="196">
        <v>40</v>
      </c>
      <c r="R65" s="196">
        <v>23526</v>
      </c>
      <c r="S65" s="5"/>
      <c r="T65" s="9">
        <f t="shared" si="16"/>
        <v>0.07370568732466208</v>
      </c>
      <c r="U65" s="9">
        <f t="shared" si="0"/>
        <v>0.09610643543313781</v>
      </c>
      <c r="V65" s="9">
        <f t="shared" si="1"/>
        <v>0.2579699056363173</v>
      </c>
      <c r="W65" s="9">
        <f t="shared" si="2"/>
        <v>0.25975516449885233</v>
      </c>
      <c r="X65" s="9">
        <f t="shared" si="3"/>
        <v>0.2127433477854289</v>
      </c>
      <c r="Y65" s="9">
        <f t="shared" si="4"/>
        <v>0.06558701011646689</v>
      </c>
      <c r="Z65" s="9">
        <f t="shared" si="5"/>
        <v>0.03243220266938706</v>
      </c>
      <c r="AA65" s="9">
        <f t="shared" si="6"/>
        <v>0.0017002465357476835</v>
      </c>
      <c r="AB65" s="9"/>
      <c r="AC65" s="196">
        <v>-2</v>
      </c>
      <c r="AD65" s="196">
        <v>6</v>
      </c>
      <c r="AE65" s="196">
        <v>26</v>
      </c>
      <c r="AF65" s="196">
        <v>-13</v>
      </c>
      <c r="AG65" s="196">
        <v>7</v>
      </c>
      <c r="AH65" s="196">
        <v>40</v>
      </c>
      <c r="AI65" s="196">
        <v>17</v>
      </c>
      <c r="AJ65" s="196">
        <v>2</v>
      </c>
      <c r="AK65" s="196">
        <v>83</v>
      </c>
      <c r="AL65" s="5"/>
      <c r="AM65" s="193">
        <v>-18</v>
      </c>
      <c r="AN65" s="193">
        <v>5</v>
      </c>
      <c r="AO65" s="193">
        <v>0</v>
      </c>
      <c r="AP65" s="193">
        <v>7</v>
      </c>
      <c r="AQ65" s="193">
        <v>-4</v>
      </c>
      <c r="AR65" s="193">
        <v>0</v>
      </c>
      <c r="AS65" s="193">
        <v>-3</v>
      </c>
      <c r="AT65" s="193">
        <v>0</v>
      </c>
      <c r="AU65" s="193">
        <v>-13</v>
      </c>
      <c r="AV65">
        <f t="shared" si="39"/>
        <v>18</v>
      </c>
      <c r="AW65">
        <f t="shared" si="7"/>
        <v>-5</v>
      </c>
      <c r="AX65">
        <f t="shared" si="8"/>
        <v>0</v>
      </c>
      <c r="AY65">
        <f t="shared" si="9"/>
        <v>-7</v>
      </c>
      <c r="AZ65">
        <f t="shared" si="10"/>
        <v>4</v>
      </c>
      <c r="BA65">
        <f t="shared" si="11"/>
        <v>0</v>
      </c>
      <c r="BB65">
        <f t="shared" si="12"/>
        <v>3</v>
      </c>
      <c r="BC65">
        <f t="shared" si="17"/>
        <v>0</v>
      </c>
      <c r="BD65">
        <f t="shared" si="18"/>
        <v>13</v>
      </c>
      <c r="BG65" s="188">
        <v>89935.25866666668</v>
      </c>
      <c r="BH65" s="107">
        <f t="shared" si="19"/>
        <v>22483.81466666667</v>
      </c>
      <c r="BI65" s="108">
        <f t="shared" si="20"/>
        <v>539611.552</v>
      </c>
      <c r="BJ65" s="27">
        <f t="shared" si="21"/>
        <v>134902.888</v>
      </c>
      <c r="BK65" s="25">
        <f t="shared" si="22"/>
        <v>0.8</v>
      </c>
      <c r="BL65" s="26">
        <f t="shared" si="13"/>
        <v>0.2</v>
      </c>
      <c r="BM65" s="111">
        <f t="shared" si="23"/>
        <v>89935.25866666668</v>
      </c>
      <c r="BN65" s="186">
        <v>120736.97066666669</v>
      </c>
      <c r="BO65" s="135">
        <f t="shared" si="24"/>
        <v>30184.242666666672</v>
      </c>
      <c r="BP65" s="135">
        <f t="shared" si="40"/>
        <v>724421.8240000001</v>
      </c>
      <c r="BQ65" s="135">
        <f t="shared" si="41"/>
        <v>181105.45600000003</v>
      </c>
      <c r="BR65" s="141">
        <f t="shared" si="25"/>
        <v>120736.97066666669</v>
      </c>
      <c r="BS65" s="185">
        <v>118249.37511111112</v>
      </c>
      <c r="BT65" s="135">
        <f t="shared" si="26"/>
        <v>29562.34377777778</v>
      </c>
      <c r="BU65" s="135">
        <f t="shared" si="42"/>
        <v>709496.2506666668</v>
      </c>
      <c r="BV65" s="135">
        <f t="shared" si="27"/>
        <v>177374.0626666667</v>
      </c>
      <c r="BW65" s="141">
        <f t="shared" si="28"/>
        <v>118249.37511111112</v>
      </c>
      <c r="BX65" s="185">
        <v>162787.62666666665</v>
      </c>
      <c r="BY65" s="135">
        <f t="shared" si="29"/>
        <v>40696.90666666666</v>
      </c>
      <c r="BZ65" s="135">
        <f t="shared" si="43"/>
        <v>976725.7599999999</v>
      </c>
      <c r="CA65" s="135">
        <f t="shared" si="30"/>
        <v>244181.43999999997</v>
      </c>
      <c r="CB65" s="141">
        <f t="shared" si="31"/>
        <v>162787.62666666665</v>
      </c>
      <c r="CC65" s="230">
        <f t="shared" si="32"/>
        <v>151579.7191111111</v>
      </c>
      <c r="CD65" s="135">
        <f t="shared" si="33"/>
        <v>37894.929777777776</v>
      </c>
      <c r="CE65" s="135">
        <f t="shared" si="44"/>
        <v>909478.3146666666</v>
      </c>
      <c r="CF65" s="135">
        <f t="shared" si="34"/>
        <v>227369.57866666664</v>
      </c>
      <c r="CG65" s="141">
        <f t="shared" si="35"/>
        <v>151579.7191111111</v>
      </c>
      <c r="CH65" s="185">
        <v>0</v>
      </c>
      <c r="CI65" s="135">
        <f t="shared" si="36"/>
        <v>0</v>
      </c>
      <c r="CJ65" s="135">
        <f t="shared" si="45"/>
        <v>0</v>
      </c>
      <c r="CK65" s="135">
        <f t="shared" si="37"/>
        <v>0</v>
      </c>
      <c r="CL65" s="141">
        <f t="shared" si="38"/>
        <v>0</v>
      </c>
    </row>
    <row r="66" spans="1:90" ht="12.75">
      <c r="A66" s="3"/>
      <c r="B66" s="3" t="s">
        <v>385</v>
      </c>
      <c r="C66" s="2" t="s">
        <v>71</v>
      </c>
      <c r="D66" s="5">
        <f t="shared" si="14"/>
        <v>6656</v>
      </c>
      <c r="E66" s="190">
        <v>48</v>
      </c>
      <c r="F66" s="18">
        <f t="shared" si="15"/>
        <v>226</v>
      </c>
      <c r="G66" s="214">
        <v>13.443850318731284</v>
      </c>
      <c r="H66" s="202">
        <v>20</v>
      </c>
      <c r="I66"/>
      <c r="J66" s="196">
        <v>9</v>
      </c>
      <c r="K66" s="196">
        <v>308</v>
      </c>
      <c r="L66" s="196">
        <v>665</v>
      </c>
      <c r="M66" s="196">
        <v>871</v>
      </c>
      <c r="N66" s="196">
        <v>2562</v>
      </c>
      <c r="O66" s="196">
        <v>1079</v>
      </c>
      <c r="P66" s="196">
        <v>1013</v>
      </c>
      <c r="Q66" s="196">
        <v>149</v>
      </c>
      <c r="R66" s="196">
        <v>6656</v>
      </c>
      <c r="S66" s="5"/>
      <c r="T66" s="9">
        <f t="shared" si="16"/>
        <v>0.0013521634615384615</v>
      </c>
      <c r="U66" s="9">
        <f t="shared" si="0"/>
        <v>0.046274038461538464</v>
      </c>
      <c r="V66" s="9">
        <f t="shared" si="1"/>
        <v>0.09990985576923077</v>
      </c>
      <c r="W66" s="9">
        <f t="shared" si="2"/>
        <v>0.130859375</v>
      </c>
      <c r="X66" s="9">
        <f t="shared" si="3"/>
        <v>0.38491586538461536</v>
      </c>
      <c r="Y66" s="9">
        <f t="shared" si="4"/>
        <v>0.162109375</v>
      </c>
      <c r="Z66" s="9">
        <f t="shared" si="5"/>
        <v>0.1521935096153846</v>
      </c>
      <c r="AA66" s="9">
        <f t="shared" si="6"/>
        <v>0.022385817307692308</v>
      </c>
      <c r="AB66" s="9"/>
      <c r="AC66" s="196">
        <v>0</v>
      </c>
      <c r="AD66" s="196">
        <v>8</v>
      </c>
      <c r="AE66" s="196">
        <v>-1</v>
      </c>
      <c r="AF66" s="196">
        <v>10</v>
      </c>
      <c r="AG66" s="196">
        <v>104</v>
      </c>
      <c r="AH66" s="196">
        <v>36</v>
      </c>
      <c r="AI66" s="196">
        <v>46</v>
      </c>
      <c r="AJ66" s="196">
        <v>24</v>
      </c>
      <c r="AK66" s="196">
        <v>227</v>
      </c>
      <c r="AL66" s="5"/>
      <c r="AM66" s="193">
        <v>1</v>
      </c>
      <c r="AN66" s="193">
        <v>0</v>
      </c>
      <c r="AO66" s="193">
        <v>-2</v>
      </c>
      <c r="AP66" s="193">
        <v>3</v>
      </c>
      <c r="AQ66" s="193">
        <v>-2</v>
      </c>
      <c r="AR66" s="193">
        <v>-4</v>
      </c>
      <c r="AS66" s="193">
        <v>2</v>
      </c>
      <c r="AT66" s="193">
        <v>3</v>
      </c>
      <c r="AU66" s="193">
        <v>1</v>
      </c>
      <c r="AV66">
        <f t="shared" si="39"/>
        <v>-1</v>
      </c>
      <c r="AW66">
        <f t="shared" si="7"/>
        <v>0</v>
      </c>
      <c r="AX66">
        <f t="shared" si="8"/>
        <v>2</v>
      </c>
      <c r="AY66">
        <f t="shared" si="9"/>
        <v>-3</v>
      </c>
      <c r="AZ66">
        <f t="shared" si="10"/>
        <v>2</v>
      </c>
      <c r="BA66">
        <f t="shared" si="11"/>
        <v>4</v>
      </c>
      <c r="BB66">
        <f t="shared" si="12"/>
        <v>-2</v>
      </c>
      <c r="BC66">
        <f t="shared" si="17"/>
        <v>-3</v>
      </c>
      <c r="BD66">
        <f t="shared" si="18"/>
        <v>-1</v>
      </c>
      <c r="BG66" s="188">
        <v>242908.35333333333</v>
      </c>
      <c r="BH66" s="107" t="str">
        <f t="shared" si="19"/>
        <v>0</v>
      </c>
      <c r="BI66" s="108">
        <f t="shared" si="20"/>
        <v>1457450.12</v>
      </c>
      <c r="BJ66" s="27">
        <f t="shared" si="21"/>
        <v>0</v>
      </c>
      <c r="BK66" s="25" t="str">
        <f t="shared" si="22"/>
        <v>100%</v>
      </c>
      <c r="BL66" s="26" t="str">
        <f t="shared" si="13"/>
        <v>0%</v>
      </c>
      <c r="BM66" s="111">
        <f t="shared" si="23"/>
        <v>242908.35333333333</v>
      </c>
      <c r="BN66" s="186">
        <v>24788.461111111108</v>
      </c>
      <c r="BO66" s="135" t="str">
        <f t="shared" si="24"/>
        <v>0</v>
      </c>
      <c r="BP66" s="135">
        <f t="shared" si="40"/>
        <v>148730.76666666666</v>
      </c>
      <c r="BQ66" s="135">
        <f t="shared" si="41"/>
        <v>0</v>
      </c>
      <c r="BR66" s="141">
        <f t="shared" si="25"/>
        <v>24788.461111111108</v>
      </c>
      <c r="BS66" s="185">
        <v>135645.92555555556</v>
      </c>
      <c r="BT66" s="135" t="str">
        <f t="shared" si="26"/>
        <v>0</v>
      </c>
      <c r="BU66" s="135">
        <f t="shared" si="42"/>
        <v>813875.5533333333</v>
      </c>
      <c r="BV66" s="135">
        <f t="shared" si="27"/>
        <v>0</v>
      </c>
      <c r="BW66" s="141">
        <f t="shared" si="28"/>
        <v>135645.92555555556</v>
      </c>
      <c r="BX66" s="185">
        <v>441529.4666666666</v>
      </c>
      <c r="BY66" s="135" t="str">
        <f t="shared" si="29"/>
        <v>0</v>
      </c>
      <c r="BZ66" s="135">
        <f t="shared" si="43"/>
        <v>2649176.8</v>
      </c>
      <c r="CA66" s="135">
        <f t="shared" si="30"/>
        <v>0</v>
      </c>
      <c r="CB66" s="141">
        <f t="shared" si="31"/>
        <v>441529.4666666666</v>
      </c>
      <c r="CC66" s="230">
        <f t="shared" si="32"/>
        <v>471044.78888888896</v>
      </c>
      <c r="CD66" s="135" t="str">
        <f t="shared" si="33"/>
        <v>0</v>
      </c>
      <c r="CE66" s="135">
        <f t="shared" si="44"/>
        <v>2826268.733333334</v>
      </c>
      <c r="CF66" s="135">
        <f t="shared" si="34"/>
        <v>0</v>
      </c>
      <c r="CG66" s="141">
        <f t="shared" si="35"/>
        <v>471044.78888888896</v>
      </c>
      <c r="CH66" s="185">
        <v>0</v>
      </c>
      <c r="CI66" s="135" t="str">
        <f t="shared" si="36"/>
        <v>0</v>
      </c>
      <c r="CJ66" s="135">
        <f t="shared" si="45"/>
        <v>0</v>
      </c>
      <c r="CK66" s="135">
        <f t="shared" si="37"/>
        <v>0</v>
      </c>
      <c r="CL66" s="141">
        <f t="shared" si="38"/>
        <v>0</v>
      </c>
    </row>
    <row r="67" spans="1:90" ht="12.75">
      <c r="A67" s="3" t="s">
        <v>387</v>
      </c>
      <c r="B67" s="3" t="s">
        <v>384</v>
      </c>
      <c r="C67" s="2" t="s">
        <v>72</v>
      </c>
      <c r="D67" s="5">
        <f t="shared" si="14"/>
        <v>77981</v>
      </c>
      <c r="E67" s="190">
        <v>518</v>
      </c>
      <c r="F67" s="18">
        <f t="shared" si="15"/>
        <v>1042</v>
      </c>
      <c r="G67" s="214">
        <v>7.094295879112903</v>
      </c>
      <c r="H67" s="202">
        <v>72</v>
      </c>
      <c r="I67"/>
      <c r="J67" s="196">
        <v>9050</v>
      </c>
      <c r="K67" s="196">
        <v>21267</v>
      </c>
      <c r="L67" s="196">
        <v>19709</v>
      </c>
      <c r="M67" s="196">
        <v>13750</v>
      </c>
      <c r="N67" s="196">
        <v>8017</v>
      </c>
      <c r="O67" s="196">
        <v>3738</v>
      </c>
      <c r="P67" s="196">
        <v>2290</v>
      </c>
      <c r="Q67" s="196">
        <v>160</v>
      </c>
      <c r="R67" s="196">
        <v>77981</v>
      </c>
      <c r="S67" s="5"/>
      <c r="T67" s="9">
        <f t="shared" si="16"/>
        <v>0.11605391056795886</v>
      </c>
      <c r="U67" s="9">
        <f t="shared" si="0"/>
        <v>0.2727202780164399</v>
      </c>
      <c r="V67" s="9">
        <f t="shared" si="1"/>
        <v>0.2527410523076134</v>
      </c>
      <c r="W67" s="9">
        <f t="shared" si="2"/>
        <v>0.1763250022441364</v>
      </c>
      <c r="X67" s="9">
        <f t="shared" si="3"/>
        <v>0.10280709403572665</v>
      </c>
      <c r="Y67" s="9">
        <f t="shared" si="4"/>
        <v>0.04793475333735141</v>
      </c>
      <c r="Z67" s="9">
        <f t="shared" si="5"/>
        <v>0.029366127646477988</v>
      </c>
      <c r="AA67" s="9">
        <f t="shared" si="6"/>
        <v>0.002051781844295405</v>
      </c>
      <c r="AB67" s="9"/>
      <c r="AC67" s="196">
        <v>19</v>
      </c>
      <c r="AD67" s="196">
        <v>232</v>
      </c>
      <c r="AE67" s="196">
        <v>217</v>
      </c>
      <c r="AF67" s="196">
        <v>259</v>
      </c>
      <c r="AG67" s="196">
        <v>164</v>
      </c>
      <c r="AH67" s="196">
        <v>28</v>
      </c>
      <c r="AI67" s="196">
        <v>9</v>
      </c>
      <c r="AJ67" s="196">
        <v>5</v>
      </c>
      <c r="AK67" s="196">
        <v>933</v>
      </c>
      <c r="AL67" s="5"/>
      <c r="AM67" s="193">
        <v>-23</v>
      </c>
      <c r="AN67" s="193">
        <v>-35</v>
      </c>
      <c r="AO67" s="193">
        <v>-31</v>
      </c>
      <c r="AP67" s="193">
        <v>-2</v>
      </c>
      <c r="AQ67" s="193">
        <v>-6</v>
      </c>
      <c r="AR67" s="193">
        <v>-6</v>
      </c>
      <c r="AS67" s="193">
        <v>-6</v>
      </c>
      <c r="AT67" s="193">
        <v>0</v>
      </c>
      <c r="AU67" s="193">
        <v>-109</v>
      </c>
      <c r="AV67">
        <f t="shared" si="39"/>
        <v>23</v>
      </c>
      <c r="AW67">
        <f t="shared" si="7"/>
        <v>35</v>
      </c>
      <c r="AX67">
        <f t="shared" si="8"/>
        <v>31</v>
      </c>
      <c r="AY67">
        <f t="shared" si="9"/>
        <v>2</v>
      </c>
      <c r="AZ67">
        <f t="shared" si="10"/>
        <v>6</v>
      </c>
      <c r="BA67">
        <f t="shared" si="11"/>
        <v>6</v>
      </c>
      <c r="BB67">
        <f t="shared" si="12"/>
        <v>6</v>
      </c>
      <c r="BC67">
        <f t="shared" si="17"/>
        <v>0</v>
      </c>
      <c r="BD67">
        <f t="shared" si="18"/>
        <v>109</v>
      </c>
      <c r="BG67" s="188">
        <v>723831.712</v>
      </c>
      <c r="BH67" s="107">
        <f t="shared" si="19"/>
        <v>180957.928</v>
      </c>
      <c r="BI67" s="108">
        <f t="shared" si="20"/>
        <v>4342990.272</v>
      </c>
      <c r="BJ67" s="27">
        <f t="shared" si="21"/>
        <v>1085747.568</v>
      </c>
      <c r="BK67" s="25">
        <f t="shared" si="22"/>
        <v>0.8</v>
      </c>
      <c r="BL67" s="26">
        <f t="shared" si="13"/>
        <v>0.2</v>
      </c>
      <c r="BM67" s="111">
        <f t="shared" si="23"/>
        <v>723831.712</v>
      </c>
      <c r="BN67" s="186">
        <v>801019.2426666667</v>
      </c>
      <c r="BO67" s="135">
        <f t="shared" si="24"/>
        <v>200254.8106666667</v>
      </c>
      <c r="BP67" s="135">
        <f t="shared" si="40"/>
        <v>4806115.456</v>
      </c>
      <c r="BQ67" s="135">
        <f t="shared" si="41"/>
        <v>1201528.864</v>
      </c>
      <c r="BR67" s="141">
        <f t="shared" si="25"/>
        <v>801019.2426666667</v>
      </c>
      <c r="BS67" s="185">
        <v>1091291.0462222223</v>
      </c>
      <c r="BT67" s="135">
        <f t="shared" si="26"/>
        <v>272822.76155555557</v>
      </c>
      <c r="BU67" s="135">
        <f t="shared" si="42"/>
        <v>6547746.277333334</v>
      </c>
      <c r="BV67" s="135">
        <f t="shared" si="27"/>
        <v>1636936.5693333335</v>
      </c>
      <c r="BW67" s="141">
        <f t="shared" si="28"/>
        <v>1091291.0462222223</v>
      </c>
      <c r="BX67" s="185">
        <v>793763.84</v>
      </c>
      <c r="BY67" s="135">
        <f t="shared" si="29"/>
        <v>198440.96</v>
      </c>
      <c r="BZ67" s="135">
        <f t="shared" si="43"/>
        <v>4762583.04</v>
      </c>
      <c r="CA67" s="135">
        <f t="shared" si="30"/>
        <v>1190645.76</v>
      </c>
      <c r="CB67" s="141">
        <f t="shared" si="31"/>
        <v>793763.84</v>
      </c>
      <c r="CC67" s="230">
        <f t="shared" si="32"/>
        <v>1205113.4560000002</v>
      </c>
      <c r="CD67" s="135">
        <f t="shared" si="33"/>
        <v>301278.36400000006</v>
      </c>
      <c r="CE67" s="135">
        <f t="shared" si="44"/>
        <v>7230680.736000001</v>
      </c>
      <c r="CF67" s="135">
        <f t="shared" si="34"/>
        <v>1807670.1840000004</v>
      </c>
      <c r="CG67" s="141">
        <f t="shared" si="35"/>
        <v>1205113.4560000002</v>
      </c>
      <c r="CH67" s="185">
        <v>0</v>
      </c>
      <c r="CI67" s="135">
        <f t="shared" si="36"/>
        <v>0</v>
      </c>
      <c r="CJ67" s="135">
        <f t="shared" si="45"/>
        <v>0</v>
      </c>
      <c r="CK67" s="135">
        <f t="shared" si="37"/>
        <v>0</v>
      </c>
      <c r="CL67" s="141">
        <f t="shared" si="38"/>
        <v>0</v>
      </c>
    </row>
    <row r="68" spans="1:90" ht="12.75">
      <c r="A68" s="3" t="s">
        <v>376</v>
      </c>
      <c r="B68" s="3" t="s">
        <v>377</v>
      </c>
      <c r="C68" s="2" t="s">
        <v>73</v>
      </c>
      <c r="D68" s="5">
        <f t="shared" si="14"/>
        <v>33217</v>
      </c>
      <c r="E68" s="190">
        <v>659</v>
      </c>
      <c r="F68" s="18">
        <f t="shared" si="15"/>
        <v>108</v>
      </c>
      <c r="G68" s="214">
        <v>2.7350139033097154</v>
      </c>
      <c r="H68" s="202">
        <v>60</v>
      </c>
      <c r="I68"/>
      <c r="J68" s="196">
        <v>19219</v>
      </c>
      <c r="K68" s="196">
        <v>4545</v>
      </c>
      <c r="L68" s="196">
        <v>4054</v>
      </c>
      <c r="M68" s="196">
        <v>3061</v>
      </c>
      <c r="N68" s="196">
        <v>1795</v>
      </c>
      <c r="O68" s="196">
        <v>439</v>
      </c>
      <c r="P68" s="196">
        <v>86</v>
      </c>
      <c r="Q68" s="196">
        <v>18</v>
      </c>
      <c r="R68" s="196">
        <v>33217</v>
      </c>
      <c r="S68" s="5"/>
      <c r="T68" s="9">
        <f t="shared" si="16"/>
        <v>0.5785892765752476</v>
      </c>
      <c r="U68" s="9">
        <f t="shared" si="0"/>
        <v>0.13682752807297469</v>
      </c>
      <c r="V68" s="9">
        <f t="shared" si="1"/>
        <v>0.12204594033175784</v>
      </c>
      <c r="W68" s="9">
        <f t="shared" si="2"/>
        <v>0.09215160911581419</v>
      </c>
      <c r="X68" s="9">
        <f t="shared" si="3"/>
        <v>0.05403859469548725</v>
      </c>
      <c r="Y68" s="9">
        <f t="shared" si="4"/>
        <v>0.013216124273715267</v>
      </c>
      <c r="Z68" s="9">
        <f t="shared" si="5"/>
        <v>0.0025890357347141523</v>
      </c>
      <c r="AA68" s="9">
        <f t="shared" si="6"/>
        <v>0.0005418912002890087</v>
      </c>
      <c r="AB68" s="9"/>
      <c r="AC68" s="196">
        <v>52</v>
      </c>
      <c r="AD68" s="196">
        <v>49</v>
      </c>
      <c r="AE68" s="196">
        <v>16</v>
      </c>
      <c r="AF68" s="196">
        <v>14</v>
      </c>
      <c r="AG68" s="196">
        <v>25</v>
      </c>
      <c r="AH68" s="196">
        <v>4</v>
      </c>
      <c r="AI68" s="196">
        <v>0</v>
      </c>
      <c r="AJ68" s="196">
        <v>0</v>
      </c>
      <c r="AK68" s="196">
        <v>160</v>
      </c>
      <c r="AL68" s="5"/>
      <c r="AM68" s="193">
        <v>43</v>
      </c>
      <c r="AN68" s="193">
        <v>6</v>
      </c>
      <c r="AO68" s="193">
        <v>7</v>
      </c>
      <c r="AP68" s="193">
        <v>-5</v>
      </c>
      <c r="AQ68" s="193">
        <v>2</v>
      </c>
      <c r="AR68" s="193">
        <v>-1</v>
      </c>
      <c r="AS68" s="193">
        <v>1</v>
      </c>
      <c r="AT68" s="193">
        <v>-1</v>
      </c>
      <c r="AU68" s="193">
        <v>52</v>
      </c>
      <c r="AV68">
        <f t="shared" si="39"/>
        <v>-43</v>
      </c>
      <c r="AW68">
        <f t="shared" si="7"/>
        <v>-6</v>
      </c>
      <c r="AX68">
        <f t="shared" si="8"/>
        <v>-7</v>
      </c>
      <c r="AY68">
        <f t="shared" si="9"/>
        <v>5</v>
      </c>
      <c r="AZ68">
        <f t="shared" si="10"/>
        <v>-2</v>
      </c>
      <c r="BA68">
        <f t="shared" si="11"/>
        <v>1</v>
      </c>
      <c r="BB68">
        <f t="shared" si="12"/>
        <v>-1</v>
      </c>
      <c r="BC68">
        <f t="shared" si="17"/>
        <v>1</v>
      </c>
      <c r="BD68">
        <f t="shared" si="18"/>
        <v>-52</v>
      </c>
      <c r="BG68" s="188">
        <v>14967.888000000006</v>
      </c>
      <c r="BH68" s="107">
        <f t="shared" si="19"/>
        <v>3741.9720000000016</v>
      </c>
      <c r="BI68" s="108">
        <f t="shared" si="20"/>
        <v>89807.32800000004</v>
      </c>
      <c r="BJ68" s="27">
        <f t="shared" si="21"/>
        <v>22451.83200000001</v>
      </c>
      <c r="BK68" s="25">
        <f t="shared" si="22"/>
        <v>0.8</v>
      </c>
      <c r="BL68" s="26">
        <f t="shared" si="13"/>
        <v>0.2</v>
      </c>
      <c r="BM68" s="111">
        <f t="shared" si="23"/>
        <v>14967.888000000006</v>
      </c>
      <c r="BN68" s="186">
        <v>18477.915555555548</v>
      </c>
      <c r="BO68" s="135">
        <f t="shared" si="24"/>
        <v>4619.478888888887</v>
      </c>
      <c r="BP68" s="135">
        <f t="shared" si="40"/>
        <v>110867.49333333329</v>
      </c>
      <c r="BQ68" s="135">
        <f t="shared" si="41"/>
        <v>27716.873333333322</v>
      </c>
      <c r="BR68" s="141">
        <f t="shared" si="25"/>
        <v>18477.915555555548</v>
      </c>
      <c r="BS68" s="185">
        <v>183935.6</v>
      </c>
      <c r="BT68" s="135">
        <f t="shared" si="26"/>
        <v>45983.9</v>
      </c>
      <c r="BU68" s="135">
        <f t="shared" si="42"/>
        <v>1103613.6</v>
      </c>
      <c r="BV68" s="135">
        <f t="shared" si="27"/>
        <v>275903.4</v>
      </c>
      <c r="BW68" s="141">
        <f t="shared" si="28"/>
        <v>183935.6</v>
      </c>
      <c r="BX68" s="185">
        <v>254506.55999999997</v>
      </c>
      <c r="BY68" s="135">
        <f t="shared" si="29"/>
        <v>63626.63999999999</v>
      </c>
      <c r="BZ68" s="135">
        <f t="shared" si="43"/>
        <v>1527039.3599999999</v>
      </c>
      <c r="CA68" s="135">
        <f t="shared" si="30"/>
        <v>381759.83999999997</v>
      </c>
      <c r="CB68" s="141">
        <f t="shared" si="31"/>
        <v>254506.55999999997</v>
      </c>
      <c r="CC68" s="230">
        <f t="shared" si="32"/>
        <v>136717.65511111112</v>
      </c>
      <c r="CD68" s="135">
        <f t="shared" si="33"/>
        <v>34179.41377777778</v>
      </c>
      <c r="CE68" s="135">
        <f t="shared" si="44"/>
        <v>820305.9306666667</v>
      </c>
      <c r="CF68" s="135">
        <f t="shared" si="34"/>
        <v>205076.48266666668</v>
      </c>
      <c r="CG68" s="141">
        <f t="shared" si="35"/>
        <v>136717.65511111112</v>
      </c>
      <c r="CH68" s="185">
        <v>0</v>
      </c>
      <c r="CI68" s="135">
        <f t="shared" si="36"/>
        <v>0</v>
      </c>
      <c r="CJ68" s="135">
        <f t="shared" si="45"/>
        <v>0</v>
      </c>
      <c r="CK68" s="135">
        <f t="shared" si="37"/>
        <v>0</v>
      </c>
      <c r="CL68" s="141">
        <f t="shared" si="38"/>
        <v>0</v>
      </c>
    </row>
    <row r="69" spans="1:90" ht="12.75">
      <c r="A69" s="3" t="s">
        <v>402</v>
      </c>
      <c r="B69" s="3" t="s">
        <v>379</v>
      </c>
      <c r="C69" s="2" t="s">
        <v>74</v>
      </c>
      <c r="D69" s="5">
        <f t="shared" si="14"/>
        <v>27714</v>
      </c>
      <c r="E69" s="190">
        <v>17</v>
      </c>
      <c r="F69" s="18">
        <f t="shared" si="15"/>
        <v>466</v>
      </c>
      <c r="G69" s="214">
        <v>5.347818947264401</v>
      </c>
      <c r="H69" s="202">
        <v>9</v>
      </c>
      <c r="I69"/>
      <c r="J69" s="196">
        <v>13717</v>
      </c>
      <c r="K69" s="196">
        <v>6120</v>
      </c>
      <c r="L69" s="196">
        <v>3573</v>
      </c>
      <c r="M69" s="196">
        <v>2589</v>
      </c>
      <c r="N69" s="196">
        <v>1287</v>
      </c>
      <c r="O69" s="196">
        <v>263</v>
      </c>
      <c r="P69" s="196">
        <v>148</v>
      </c>
      <c r="Q69" s="196">
        <v>17</v>
      </c>
      <c r="R69" s="196">
        <v>27714</v>
      </c>
      <c r="S69" s="5"/>
      <c r="T69" s="9">
        <f t="shared" si="16"/>
        <v>0.4949484015299127</v>
      </c>
      <c r="U69" s="9">
        <f t="shared" si="0"/>
        <v>0.22082701883524572</v>
      </c>
      <c r="V69" s="9">
        <f t="shared" si="1"/>
        <v>0.1289240095258714</v>
      </c>
      <c r="W69" s="9">
        <f t="shared" si="2"/>
        <v>0.09341848885040052</v>
      </c>
      <c r="X69" s="9">
        <f t="shared" si="3"/>
        <v>0.04643862307858844</v>
      </c>
      <c r="Y69" s="9">
        <f t="shared" si="4"/>
        <v>0.009489788554521181</v>
      </c>
      <c r="Z69" s="9">
        <f t="shared" si="5"/>
        <v>0.005340261239806596</v>
      </c>
      <c r="AA69" s="9">
        <f t="shared" si="6"/>
        <v>0.0006134083856534603</v>
      </c>
      <c r="AB69" s="9"/>
      <c r="AC69" s="196">
        <v>31</v>
      </c>
      <c r="AD69" s="196">
        <v>74</v>
      </c>
      <c r="AE69" s="196">
        <v>140</v>
      </c>
      <c r="AF69" s="196">
        <v>88</v>
      </c>
      <c r="AG69" s="196">
        <v>67</v>
      </c>
      <c r="AH69" s="196">
        <v>3</v>
      </c>
      <c r="AI69" s="196">
        <v>3</v>
      </c>
      <c r="AJ69" s="196">
        <v>-1</v>
      </c>
      <c r="AK69" s="196">
        <v>405</v>
      </c>
      <c r="AL69" s="5"/>
      <c r="AM69" s="193">
        <v>-28</v>
      </c>
      <c r="AN69" s="193">
        <v>-18</v>
      </c>
      <c r="AO69" s="193">
        <v>-4</v>
      </c>
      <c r="AP69" s="193">
        <v>-8</v>
      </c>
      <c r="AQ69" s="193">
        <v>-3</v>
      </c>
      <c r="AR69" s="193">
        <v>0</v>
      </c>
      <c r="AS69" s="193">
        <v>0</v>
      </c>
      <c r="AT69" s="193">
        <v>0</v>
      </c>
      <c r="AU69" s="193">
        <v>-61</v>
      </c>
      <c r="AV69">
        <f t="shared" si="39"/>
        <v>28</v>
      </c>
      <c r="AW69">
        <f t="shared" si="7"/>
        <v>18</v>
      </c>
      <c r="AX69">
        <f t="shared" si="8"/>
        <v>4</v>
      </c>
      <c r="AY69">
        <f t="shared" si="9"/>
        <v>8</v>
      </c>
      <c r="AZ69">
        <f t="shared" si="10"/>
        <v>3</v>
      </c>
      <c r="BA69">
        <f t="shared" si="11"/>
        <v>0</v>
      </c>
      <c r="BB69">
        <f t="shared" si="12"/>
        <v>0</v>
      </c>
      <c r="BC69">
        <f t="shared" si="17"/>
        <v>0</v>
      </c>
      <c r="BD69">
        <f t="shared" si="18"/>
        <v>61</v>
      </c>
      <c r="BG69" s="188">
        <v>415135.01333333337</v>
      </c>
      <c r="BH69" s="107">
        <f t="shared" si="19"/>
        <v>103783.75333333334</v>
      </c>
      <c r="BI69" s="108">
        <f t="shared" si="20"/>
        <v>2490810.08</v>
      </c>
      <c r="BJ69" s="27">
        <f t="shared" si="21"/>
        <v>622702.52</v>
      </c>
      <c r="BK69" s="25">
        <f t="shared" si="22"/>
        <v>0.8</v>
      </c>
      <c r="BL69" s="26">
        <f t="shared" si="13"/>
        <v>0.2</v>
      </c>
      <c r="BM69" s="111">
        <f t="shared" si="23"/>
        <v>415135.01333333337</v>
      </c>
      <c r="BN69" s="186">
        <v>651254.4808888889</v>
      </c>
      <c r="BO69" s="135">
        <f t="shared" si="24"/>
        <v>162813.62022222223</v>
      </c>
      <c r="BP69" s="135">
        <f t="shared" si="40"/>
        <v>3907526.8853333336</v>
      </c>
      <c r="BQ69" s="135">
        <f t="shared" si="41"/>
        <v>976881.7213333334</v>
      </c>
      <c r="BR69" s="141">
        <f t="shared" si="25"/>
        <v>651254.4808888889</v>
      </c>
      <c r="BS69" s="185">
        <v>534430.7084444445</v>
      </c>
      <c r="BT69" s="135">
        <f t="shared" si="26"/>
        <v>133607.67711111112</v>
      </c>
      <c r="BU69" s="135">
        <f t="shared" si="42"/>
        <v>3206584.250666667</v>
      </c>
      <c r="BV69" s="135">
        <f t="shared" si="27"/>
        <v>801646.0626666667</v>
      </c>
      <c r="BW69" s="141">
        <f t="shared" si="28"/>
        <v>534430.7084444445</v>
      </c>
      <c r="BX69" s="185">
        <v>542087.5733333332</v>
      </c>
      <c r="BY69" s="135">
        <f t="shared" si="29"/>
        <v>135521.8933333333</v>
      </c>
      <c r="BZ69" s="135">
        <f t="shared" si="43"/>
        <v>3252525.4399999995</v>
      </c>
      <c r="CA69" s="135">
        <f t="shared" si="30"/>
        <v>813131.3599999999</v>
      </c>
      <c r="CB69" s="141">
        <f t="shared" si="31"/>
        <v>542087.5733333332</v>
      </c>
      <c r="CC69" s="230">
        <f t="shared" si="32"/>
        <v>504895.37777777785</v>
      </c>
      <c r="CD69" s="135">
        <f t="shared" si="33"/>
        <v>126223.84444444446</v>
      </c>
      <c r="CE69" s="135">
        <f t="shared" si="44"/>
        <v>3029372.266666667</v>
      </c>
      <c r="CF69" s="135">
        <f t="shared" si="34"/>
        <v>757343.0666666668</v>
      </c>
      <c r="CG69" s="141">
        <f t="shared" si="35"/>
        <v>504895.37777777785</v>
      </c>
      <c r="CH69" s="185">
        <v>0</v>
      </c>
      <c r="CI69" s="135">
        <f t="shared" si="36"/>
        <v>0</v>
      </c>
      <c r="CJ69" s="135">
        <f t="shared" si="45"/>
        <v>0</v>
      </c>
      <c r="CK69" s="135">
        <f t="shared" si="37"/>
        <v>0</v>
      </c>
      <c r="CL69" s="141">
        <f t="shared" si="38"/>
        <v>0</v>
      </c>
    </row>
    <row r="70" spans="1:90" ht="12.75">
      <c r="A70" s="3"/>
      <c r="B70" s="3" t="s">
        <v>389</v>
      </c>
      <c r="C70" s="2" t="s">
        <v>75</v>
      </c>
      <c r="D70" s="5">
        <f t="shared" si="14"/>
        <v>261092</v>
      </c>
      <c r="E70" s="190">
        <v>2990</v>
      </c>
      <c r="F70" s="18">
        <f t="shared" si="15"/>
        <v>2757</v>
      </c>
      <c r="G70" s="214">
        <v>8.70296439075567</v>
      </c>
      <c r="H70" s="202">
        <v>588</v>
      </c>
      <c r="I70"/>
      <c r="J70" s="196">
        <v>61479</v>
      </c>
      <c r="K70" s="196">
        <v>66896</v>
      </c>
      <c r="L70" s="196">
        <v>55314</v>
      </c>
      <c r="M70" s="196">
        <v>40962</v>
      </c>
      <c r="N70" s="196">
        <v>23701</v>
      </c>
      <c r="O70" s="196">
        <v>8435</v>
      </c>
      <c r="P70" s="196">
        <v>3950</v>
      </c>
      <c r="Q70" s="196">
        <v>355</v>
      </c>
      <c r="R70" s="196">
        <v>261092</v>
      </c>
      <c r="S70" s="5"/>
      <c r="T70" s="9">
        <f aca="true" t="shared" si="46" ref="T70:T133">J70/R70</f>
        <v>0.2354687236682855</v>
      </c>
      <c r="U70" s="9">
        <f aca="true" t="shared" si="47" ref="U70:U133">K70/R70</f>
        <v>0.2562161996537619</v>
      </c>
      <c r="V70" s="9">
        <f aca="true" t="shared" si="48" ref="V70:V133">L70/R70</f>
        <v>0.21185635714614007</v>
      </c>
      <c r="W70" s="9">
        <f aca="true" t="shared" si="49" ref="W70:W133">M70/R70</f>
        <v>0.15688722749069295</v>
      </c>
      <c r="X70" s="9">
        <f aca="true" t="shared" si="50" ref="X70:X133">N70/R70</f>
        <v>0.09077643129624807</v>
      </c>
      <c r="Y70" s="9">
        <f aca="true" t="shared" si="51" ref="Y70:Y133">O70/R70</f>
        <v>0.03230661988877484</v>
      </c>
      <c r="Z70" s="9">
        <f aca="true" t="shared" si="52" ref="Z70:Z133">P70/R70</f>
        <v>0.015128766871447612</v>
      </c>
      <c r="AA70" s="9">
        <f aca="true" t="shared" si="53" ref="AA70:AA133">Q70/R70</f>
        <v>0.0013596739846490893</v>
      </c>
      <c r="AB70" s="9"/>
      <c r="AC70" s="196">
        <v>694</v>
      </c>
      <c r="AD70" s="196">
        <v>873</v>
      </c>
      <c r="AE70" s="196">
        <v>496</v>
      </c>
      <c r="AF70" s="196">
        <v>310</v>
      </c>
      <c r="AG70" s="196">
        <v>172</v>
      </c>
      <c r="AH70" s="196">
        <v>92</v>
      </c>
      <c r="AI70" s="196">
        <v>26</v>
      </c>
      <c r="AJ70" s="196">
        <v>12</v>
      </c>
      <c r="AK70" s="196">
        <v>2675</v>
      </c>
      <c r="AL70" s="5"/>
      <c r="AM70" s="193">
        <v>-104</v>
      </c>
      <c r="AN70" s="193">
        <v>7</v>
      </c>
      <c r="AO70" s="193">
        <v>-3</v>
      </c>
      <c r="AP70" s="193">
        <v>29</v>
      </c>
      <c r="AQ70" s="193">
        <v>-16</v>
      </c>
      <c r="AR70" s="193">
        <v>-1</v>
      </c>
      <c r="AS70" s="193">
        <v>5</v>
      </c>
      <c r="AT70" s="193">
        <v>1</v>
      </c>
      <c r="AU70" s="193">
        <v>-82</v>
      </c>
      <c r="AV70">
        <f aca="true" t="shared" si="54" ref="AV70:AV133">AM70*$AU$3</f>
        <v>104</v>
      </c>
      <c r="AW70">
        <f aca="true" t="shared" si="55" ref="AW70:AW133">AN70*$AU$3</f>
        <v>-7</v>
      </c>
      <c r="AX70">
        <f aca="true" t="shared" si="56" ref="AX70:AX133">AO70*$AU$3</f>
        <v>3</v>
      </c>
      <c r="AY70">
        <f aca="true" t="shared" si="57" ref="AY70:AY133">AP70*$AU$3</f>
        <v>-29</v>
      </c>
      <c r="AZ70">
        <f aca="true" t="shared" si="58" ref="AZ70:AZ133">AQ70*$AU$3</f>
        <v>16</v>
      </c>
      <c r="BA70">
        <f aca="true" t="shared" si="59" ref="BA70:BA133">AR70*$AU$3</f>
        <v>1</v>
      </c>
      <c r="BB70">
        <f aca="true" t="shared" si="60" ref="BB70:BB133">AS70*$AU$3</f>
        <v>-5</v>
      </c>
      <c r="BC70">
        <f aca="true" t="shared" si="61" ref="BC70:BC133">AT70*$AU$3</f>
        <v>-1</v>
      </c>
      <c r="BD70">
        <f aca="true" t="shared" si="62" ref="BD70:BD133">AU70*$AU$3</f>
        <v>82</v>
      </c>
      <c r="BG70" s="188">
        <v>1997957.186666667</v>
      </c>
      <c r="BH70" s="107" t="str">
        <f aca="true" t="shared" si="63" ref="BH70:BH133">IF(A70="","0",(25%*BG70))</f>
        <v>0</v>
      </c>
      <c r="BI70" s="108">
        <f aca="true" t="shared" si="64" ref="BI70:BJ133">BG70*6</f>
        <v>11987743.120000001</v>
      </c>
      <c r="BJ70" s="27">
        <f t="shared" si="21"/>
        <v>0</v>
      </c>
      <c r="BK70" s="25" t="str">
        <f aca="true" t="shared" si="65" ref="BK70:BK133">IF(A70="","100%",80%)</f>
        <v>100%</v>
      </c>
      <c r="BL70" s="26" t="str">
        <f aca="true" t="shared" si="66" ref="BL70:BL133">IF(A70="","0%",20%)</f>
        <v>0%</v>
      </c>
      <c r="BM70" s="111">
        <f t="shared" si="23"/>
        <v>1997957.186666667</v>
      </c>
      <c r="BN70" s="186">
        <v>3134920.1744444445</v>
      </c>
      <c r="BO70" s="135" t="str">
        <f t="shared" si="24"/>
        <v>0</v>
      </c>
      <c r="BP70" s="135">
        <f t="shared" si="40"/>
        <v>18809521.046666667</v>
      </c>
      <c r="BQ70" s="135">
        <f t="shared" si="41"/>
        <v>0</v>
      </c>
      <c r="BR70" s="141">
        <f t="shared" si="25"/>
        <v>3134920.1744444445</v>
      </c>
      <c r="BS70" s="185">
        <v>4485031.79888889</v>
      </c>
      <c r="BT70" s="135" t="str">
        <f t="shared" si="26"/>
        <v>0</v>
      </c>
      <c r="BU70" s="135">
        <f t="shared" si="42"/>
        <v>26910190.79333334</v>
      </c>
      <c r="BV70" s="135">
        <f t="shared" si="27"/>
        <v>0</v>
      </c>
      <c r="BW70" s="141">
        <f t="shared" si="28"/>
        <v>4485031.79888889</v>
      </c>
      <c r="BX70" s="185">
        <v>2878417.866666666</v>
      </c>
      <c r="BY70" s="135" t="str">
        <f t="shared" si="29"/>
        <v>0</v>
      </c>
      <c r="BZ70" s="135">
        <f t="shared" si="43"/>
        <v>17270507.199999996</v>
      </c>
      <c r="CA70" s="135">
        <f t="shared" si="30"/>
        <v>0</v>
      </c>
      <c r="CB70" s="141">
        <f t="shared" si="31"/>
        <v>2878417.866666666</v>
      </c>
      <c r="CC70" s="230">
        <f t="shared" si="32"/>
        <v>3657347.197777778</v>
      </c>
      <c r="CD70" s="135" t="str">
        <f t="shared" si="33"/>
        <v>0</v>
      </c>
      <c r="CE70" s="135">
        <f t="shared" si="44"/>
        <v>21944083.186666667</v>
      </c>
      <c r="CF70" s="135">
        <f t="shared" si="34"/>
        <v>0</v>
      </c>
      <c r="CG70" s="141">
        <f t="shared" si="35"/>
        <v>3657347.197777778</v>
      </c>
      <c r="CH70" s="185">
        <v>0</v>
      </c>
      <c r="CI70" s="135" t="str">
        <f t="shared" si="36"/>
        <v>0</v>
      </c>
      <c r="CJ70" s="135">
        <f t="shared" si="45"/>
        <v>0</v>
      </c>
      <c r="CK70" s="135">
        <f t="shared" si="37"/>
        <v>0</v>
      </c>
      <c r="CL70" s="141">
        <f t="shared" si="38"/>
        <v>0</v>
      </c>
    </row>
    <row r="71" spans="1:90" ht="12.75">
      <c r="A71" s="3" t="s">
        <v>399</v>
      </c>
      <c r="B71" s="3" t="s">
        <v>389</v>
      </c>
      <c r="C71" s="2" t="s">
        <v>76</v>
      </c>
      <c r="D71" s="5">
        <f aca="true" t="shared" si="67" ref="D71:D134">R71</f>
        <v>40812</v>
      </c>
      <c r="E71" s="190">
        <v>248</v>
      </c>
      <c r="F71" s="18">
        <f aca="true" t="shared" si="68" ref="F71:F134">AK71+BD71</f>
        <v>442</v>
      </c>
      <c r="G71" s="214">
        <v>11.153518039063973</v>
      </c>
      <c r="H71" s="202">
        <v>74</v>
      </c>
      <c r="I71"/>
      <c r="J71" s="196">
        <v>3445</v>
      </c>
      <c r="K71" s="196">
        <v>5003</v>
      </c>
      <c r="L71" s="196">
        <v>10331</v>
      </c>
      <c r="M71" s="196">
        <v>6862</v>
      </c>
      <c r="N71" s="196">
        <v>5847</v>
      </c>
      <c r="O71" s="196">
        <v>4372</v>
      </c>
      <c r="P71" s="196">
        <v>4266</v>
      </c>
      <c r="Q71" s="196">
        <v>686</v>
      </c>
      <c r="R71" s="196">
        <v>40812</v>
      </c>
      <c r="S71" s="5"/>
      <c r="T71" s="9">
        <f t="shared" si="46"/>
        <v>0.08441144761344703</v>
      </c>
      <c r="U71" s="9">
        <f t="shared" si="47"/>
        <v>0.12258649416838185</v>
      </c>
      <c r="V71" s="9">
        <f t="shared" si="48"/>
        <v>0.25313633245123984</v>
      </c>
      <c r="W71" s="9">
        <f t="shared" si="49"/>
        <v>0.16813682250318535</v>
      </c>
      <c r="X71" s="9">
        <f t="shared" si="50"/>
        <v>0.14326668626874448</v>
      </c>
      <c r="Y71" s="9">
        <f t="shared" si="51"/>
        <v>0.1071253552876605</v>
      </c>
      <c r="Z71" s="9">
        <f t="shared" si="52"/>
        <v>0.1045280799764775</v>
      </c>
      <c r="AA71" s="9">
        <f t="shared" si="53"/>
        <v>0.016808781730863472</v>
      </c>
      <c r="AB71" s="9"/>
      <c r="AC71" s="196">
        <v>19</v>
      </c>
      <c r="AD71" s="196">
        <v>44</v>
      </c>
      <c r="AE71" s="196">
        <v>53</v>
      </c>
      <c r="AF71" s="196">
        <v>121</v>
      </c>
      <c r="AG71" s="196">
        <v>73</v>
      </c>
      <c r="AH71" s="196">
        <v>85</v>
      </c>
      <c r="AI71" s="196">
        <v>38</v>
      </c>
      <c r="AJ71" s="196">
        <v>10</v>
      </c>
      <c r="AK71" s="196">
        <v>443</v>
      </c>
      <c r="AL71" s="5"/>
      <c r="AM71" s="193">
        <v>-4</v>
      </c>
      <c r="AN71" s="193">
        <v>-4</v>
      </c>
      <c r="AO71" s="193">
        <v>15</v>
      </c>
      <c r="AP71" s="193">
        <v>-13</v>
      </c>
      <c r="AQ71" s="193">
        <v>-2</v>
      </c>
      <c r="AR71" s="193">
        <v>8</v>
      </c>
      <c r="AS71" s="193">
        <v>4</v>
      </c>
      <c r="AT71" s="193">
        <v>-3</v>
      </c>
      <c r="AU71" s="193">
        <v>1</v>
      </c>
      <c r="AV71">
        <f t="shared" si="54"/>
        <v>4</v>
      </c>
      <c r="AW71">
        <f t="shared" si="55"/>
        <v>4</v>
      </c>
      <c r="AX71">
        <f t="shared" si="56"/>
        <v>-15</v>
      </c>
      <c r="AY71">
        <f t="shared" si="57"/>
        <v>13</v>
      </c>
      <c r="AZ71">
        <f t="shared" si="58"/>
        <v>2</v>
      </c>
      <c r="BA71">
        <f t="shared" si="59"/>
        <v>-8</v>
      </c>
      <c r="BB71">
        <f t="shared" si="60"/>
        <v>-4</v>
      </c>
      <c r="BC71">
        <f t="shared" si="61"/>
        <v>3</v>
      </c>
      <c r="BD71">
        <f t="shared" si="62"/>
        <v>-1</v>
      </c>
      <c r="BG71" s="188">
        <v>240381.72266666667</v>
      </c>
      <c r="BH71" s="107">
        <f t="shared" si="63"/>
        <v>60095.43066666667</v>
      </c>
      <c r="BI71" s="108">
        <f t="shared" si="64"/>
        <v>1442290.3360000001</v>
      </c>
      <c r="BJ71" s="27">
        <f t="shared" si="64"/>
        <v>360572.58400000003</v>
      </c>
      <c r="BK71" s="25">
        <f t="shared" si="65"/>
        <v>0.8</v>
      </c>
      <c r="BL71" s="26">
        <f t="shared" si="66"/>
        <v>0.2</v>
      </c>
      <c r="BM71" s="111">
        <f aca="true" t="shared" si="69" ref="BM71:BM134">BG71</f>
        <v>240381.72266666667</v>
      </c>
      <c r="BN71" s="186">
        <v>503782.2248888889</v>
      </c>
      <c r="BO71" s="135">
        <f aca="true" t="shared" si="70" ref="BO71:BO134">IF($A71="","0",(25%*BN71))</f>
        <v>125945.55622222222</v>
      </c>
      <c r="BP71" s="135">
        <f t="shared" si="40"/>
        <v>3022693.3493333333</v>
      </c>
      <c r="BQ71" s="135">
        <f t="shared" si="41"/>
        <v>755673.3373333333</v>
      </c>
      <c r="BR71" s="141">
        <f aca="true" t="shared" si="71" ref="BR71:BR134">BN71</f>
        <v>503782.2248888889</v>
      </c>
      <c r="BS71" s="185">
        <v>630007.9466666668</v>
      </c>
      <c r="BT71" s="135">
        <f aca="true" t="shared" si="72" ref="BT71:BT134">IF($A71="","0",(25%*BS71))</f>
        <v>157501.9866666667</v>
      </c>
      <c r="BU71" s="135">
        <f t="shared" si="42"/>
        <v>3780047.6800000006</v>
      </c>
      <c r="BV71" s="135">
        <f aca="true" t="shared" si="73" ref="BV71:BV134">BT71*6</f>
        <v>945011.9200000002</v>
      </c>
      <c r="BW71" s="141">
        <f aca="true" t="shared" si="74" ref="BW71:BW134">BS71</f>
        <v>630007.9466666668</v>
      </c>
      <c r="BX71" s="185">
        <v>575659.3066666666</v>
      </c>
      <c r="BY71" s="135">
        <f aca="true" t="shared" si="75" ref="BY71:BY134">IF($A71="","0",(25%*BX71))</f>
        <v>143914.82666666666</v>
      </c>
      <c r="BZ71" s="135">
        <f t="shared" si="43"/>
        <v>3453955.84</v>
      </c>
      <c r="CA71" s="135">
        <f aca="true" t="shared" si="76" ref="CA71:CA134">BY71*6</f>
        <v>863488.96</v>
      </c>
      <c r="CB71" s="141">
        <f aca="true" t="shared" si="77" ref="CB71:CB134">BX71</f>
        <v>575659.3066666666</v>
      </c>
      <c r="CC71" s="230">
        <f aca="true" t="shared" si="78" ref="CC71:CC134">IF(A71="",1,0.8)*(IF(SUMPRODUCT($CO$10:$CV$10,AC71:AJ71)+SUMPRODUCT($CO$10:$CV$10,AV71:BC71)&gt;0,SUMPRODUCT($CO$10:$CV$10,AC71:AJ71)+SUMPRODUCT($CO$10:$CV$10,AV71:BC71),0)+H71*350)</f>
        <v>614958.3039999999</v>
      </c>
      <c r="CD71" s="135">
        <f aca="true" t="shared" si="79" ref="CD71:CD134">IF($A71="","0",(25%*CC71))</f>
        <v>153739.57599999997</v>
      </c>
      <c r="CE71" s="135">
        <f t="shared" si="44"/>
        <v>3689749.823999999</v>
      </c>
      <c r="CF71" s="135">
        <f aca="true" t="shared" si="80" ref="CF71:CF134">CD71*6</f>
        <v>922437.4559999998</v>
      </c>
      <c r="CG71" s="141">
        <f aca="true" t="shared" si="81" ref="CG71:CG134">CC71</f>
        <v>614958.3039999999</v>
      </c>
      <c r="CH71" s="185">
        <v>0</v>
      </c>
      <c r="CI71" s="135">
        <f aca="true" t="shared" si="82" ref="CI71:CI134">IF($A71="","0",(25%*CH71))</f>
        <v>0</v>
      </c>
      <c r="CJ71" s="135">
        <f t="shared" si="45"/>
        <v>0</v>
      </c>
      <c r="CK71" s="135">
        <f aca="true" t="shared" si="83" ref="CK71:CK134">CI71*6</f>
        <v>0</v>
      </c>
      <c r="CL71" s="141">
        <f aca="true" t="shared" si="84" ref="CL71:CL134">CH71</f>
        <v>0</v>
      </c>
    </row>
    <row r="72" spans="1:90" ht="12.75">
      <c r="A72" s="3"/>
      <c r="B72" s="3" t="s">
        <v>390</v>
      </c>
      <c r="C72" s="2" t="s">
        <v>77</v>
      </c>
      <c r="D72" s="5">
        <f t="shared" si="67"/>
        <v>136943</v>
      </c>
      <c r="E72" s="190">
        <v>1273</v>
      </c>
      <c r="F72" s="18">
        <f t="shared" si="68"/>
        <v>958</v>
      </c>
      <c r="G72" s="214">
        <v>4.7729749427512616</v>
      </c>
      <c r="H72" s="202">
        <v>286</v>
      </c>
      <c r="I72"/>
      <c r="J72" s="196">
        <v>56147</v>
      </c>
      <c r="K72" s="196">
        <v>40905</v>
      </c>
      <c r="L72" s="196">
        <v>22636</v>
      </c>
      <c r="M72" s="196">
        <v>8963</v>
      </c>
      <c r="N72" s="196">
        <v>4441</v>
      </c>
      <c r="O72" s="196">
        <v>2296</v>
      </c>
      <c r="P72" s="196">
        <v>1389</v>
      </c>
      <c r="Q72" s="196">
        <v>166</v>
      </c>
      <c r="R72" s="196">
        <v>136943</v>
      </c>
      <c r="S72" s="5"/>
      <c r="T72" s="9">
        <f t="shared" si="46"/>
        <v>0.4100027018540561</v>
      </c>
      <c r="U72" s="9">
        <f t="shared" si="47"/>
        <v>0.2987009193606099</v>
      </c>
      <c r="V72" s="9">
        <f t="shared" si="48"/>
        <v>0.1652950497652308</v>
      </c>
      <c r="W72" s="9">
        <f t="shared" si="49"/>
        <v>0.06545058893116114</v>
      </c>
      <c r="X72" s="9">
        <f t="shared" si="50"/>
        <v>0.03242955098106511</v>
      </c>
      <c r="Y72" s="9">
        <f t="shared" si="51"/>
        <v>0.016766099764135442</v>
      </c>
      <c r="Z72" s="9">
        <f t="shared" si="52"/>
        <v>0.010142906172641172</v>
      </c>
      <c r="AA72" s="9">
        <f t="shared" si="53"/>
        <v>0.0012121831711003849</v>
      </c>
      <c r="AB72" s="9"/>
      <c r="AC72" s="196">
        <v>48</v>
      </c>
      <c r="AD72" s="196">
        <v>245</v>
      </c>
      <c r="AE72" s="196">
        <v>214</v>
      </c>
      <c r="AF72" s="196">
        <v>146</v>
      </c>
      <c r="AG72" s="196">
        <v>73</v>
      </c>
      <c r="AH72" s="196">
        <v>43</v>
      </c>
      <c r="AI72" s="196">
        <v>17</v>
      </c>
      <c r="AJ72" s="196">
        <v>0</v>
      </c>
      <c r="AK72" s="196">
        <v>786</v>
      </c>
      <c r="AL72" s="5"/>
      <c r="AM72" s="193">
        <v>-98</v>
      </c>
      <c r="AN72" s="193">
        <v>-41</v>
      </c>
      <c r="AO72" s="193">
        <v>-22</v>
      </c>
      <c r="AP72" s="193">
        <v>-9</v>
      </c>
      <c r="AQ72" s="193">
        <v>0</v>
      </c>
      <c r="AR72" s="193">
        <v>-4</v>
      </c>
      <c r="AS72" s="193">
        <v>2</v>
      </c>
      <c r="AT72" s="193">
        <v>0</v>
      </c>
      <c r="AU72" s="193">
        <v>-172</v>
      </c>
      <c r="AV72">
        <f t="shared" si="54"/>
        <v>98</v>
      </c>
      <c r="AW72">
        <f t="shared" si="55"/>
        <v>41</v>
      </c>
      <c r="AX72">
        <f t="shared" si="56"/>
        <v>22</v>
      </c>
      <c r="AY72">
        <f t="shared" si="57"/>
        <v>9</v>
      </c>
      <c r="AZ72">
        <f t="shared" si="58"/>
        <v>0</v>
      </c>
      <c r="BA72">
        <f t="shared" si="59"/>
        <v>4</v>
      </c>
      <c r="BB72">
        <f t="shared" si="60"/>
        <v>-2</v>
      </c>
      <c r="BC72">
        <f t="shared" si="61"/>
        <v>0</v>
      </c>
      <c r="BD72">
        <f t="shared" si="62"/>
        <v>172</v>
      </c>
      <c r="BG72" s="188">
        <v>1372696.0533333335</v>
      </c>
      <c r="BH72" s="107" t="str">
        <f t="shared" si="63"/>
        <v>0</v>
      </c>
      <c r="BI72" s="108">
        <f t="shared" si="64"/>
        <v>8236176.32</v>
      </c>
      <c r="BJ72" s="27">
        <f t="shared" si="64"/>
        <v>0</v>
      </c>
      <c r="BK72" s="25" t="str">
        <f t="shared" si="65"/>
        <v>100%</v>
      </c>
      <c r="BL72" s="26" t="str">
        <f t="shared" si="66"/>
        <v>0%</v>
      </c>
      <c r="BM72" s="111">
        <f t="shared" si="69"/>
        <v>1372696.0533333335</v>
      </c>
      <c r="BN72" s="186">
        <v>1479360.894444444</v>
      </c>
      <c r="BO72" s="135" t="str">
        <f t="shared" si="70"/>
        <v>0</v>
      </c>
      <c r="BP72" s="135">
        <f aca="true" t="shared" si="85" ref="BP72:BP135">BN72*6</f>
        <v>8876165.366666663</v>
      </c>
      <c r="BQ72" s="135">
        <f aca="true" t="shared" si="86" ref="BQ72:BQ135">IF(BO72="","",(6*BO72))</f>
        <v>0</v>
      </c>
      <c r="BR72" s="141">
        <f t="shared" si="71"/>
        <v>1479360.894444444</v>
      </c>
      <c r="BS72" s="185">
        <v>1553529.5222222225</v>
      </c>
      <c r="BT72" s="135" t="str">
        <f t="shared" si="72"/>
        <v>0</v>
      </c>
      <c r="BU72" s="135">
        <f aca="true" t="shared" si="87" ref="BU72:BU135">BS72*6</f>
        <v>9321177.133333335</v>
      </c>
      <c r="BV72" s="135">
        <f t="shared" si="73"/>
        <v>0</v>
      </c>
      <c r="BW72" s="141">
        <f t="shared" si="74"/>
        <v>1553529.5222222225</v>
      </c>
      <c r="BX72" s="185">
        <v>1306429.5999999999</v>
      </c>
      <c r="BY72" s="135" t="str">
        <f t="shared" si="75"/>
        <v>0</v>
      </c>
      <c r="BZ72" s="135">
        <f aca="true" t="shared" si="88" ref="BZ72:BZ135">BX72*6</f>
        <v>7838577.6</v>
      </c>
      <c r="CA72" s="135">
        <f t="shared" si="76"/>
        <v>0</v>
      </c>
      <c r="CB72" s="141">
        <f t="shared" si="77"/>
        <v>1306429.5999999999</v>
      </c>
      <c r="CC72" s="230">
        <f t="shared" si="78"/>
        <v>1372349.3333333335</v>
      </c>
      <c r="CD72" s="135" t="str">
        <f t="shared" si="79"/>
        <v>0</v>
      </c>
      <c r="CE72" s="135">
        <f aca="true" t="shared" si="89" ref="CE72:CE135">CC72*6</f>
        <v>8234096.000000001</v>
      </c>
      <c r="CF72" s="135">
        <f t="shared" si="80"/>
        <v>0</v>
      </c>
      <c r="CG72" s="141">
        <f t="shared" si="81"/>
        <v>1372349.3333333335</v>
      </c>
      <c r="CH72" s="185">
        <v>0</v>
      </c>
      <c r="CI72" s="135" t="str">
        <f t="shared" si="82"/>
        <v>0</v>
      </c>
      <c r="CJ72" s="135">
        <f aca="true" t="shared" si="90" ref="CJ72:CJ135">CH72*6</f>
        <v>0</v>
      </c>
      <c r="CK72" s="135">
        <f t="shared" si="83"/>
        <v>0</v>
      </c>
      <c r="CL72" s="141">
        <f t="shared" si="84"/>
        <v>0</v>
      </c>
    </row>
    <row r="73" spans="1:90" ht="12.75">
      <c r="A73" s="3" t="s">
        <v>403</v>
      </c>
      <c r="B73" s="3" t="s">
        <v>386</v>
      </c>
      <c r="C73" s="2" t="s">
        <v>78</v>
      </c>
      <c r="D73" s="5">
        <f t="shared" si="67"/>
        <v>26706</v>
      </c>
      <c r="E73" s="190">
        <v>295</v>
      </c>
      <c r="F73" s="18">
        <f t="shared" si="68"/>
        <v>-24</v>
      </c>
      <c r="G73" s="214">
        <v>7.383861546902881</v>
      </c>
      <c r="H73" s="202">
        <v>9</v>
      </c>
      <c r="I73"/>
      <c r="J73" s="196">
        <v>4246</v>
      </c>
      <c r="K73" s="196">
        <v>6015</v>
      </c>
      <c r="L73" s="196">
        <v>5799</v>
      </c>
      <c r="M73" s="196">
        <v>4150</v>
      </c>
      <c r="N73" s="196">
        <v>3131</v>
      </c>
      <c r="O73" s="196">
        <v>1973</v>
      </c>
      <c r="P73" s="196">
        <v>1285</v>
      </c>
      <c r="Q73" s="196">
        <v>107</v>
      </c>
      <c r="R73" s="196">
        <v>26706</v>
      </c>
      <c r="S73" s="5"/>
      <c r="T73" s="9">
        <f t="shared" si="46"/>
        <v>0.15899048902868268</v>
      </c>
      <c r="U73" s="9">
        <f t="shared" si="47"/>
        <v>0.22523028532913952</v>
      </c>
      <c r="V73" s="9">
        <f t="shared" si="48"/>
        <v>0.21714221523253202</v>
      </c>
      <c r="W73" s="9">
        <f t="shared" si="49"/>
        <v>0.15539579120796826</v>
      </c>
      <c r="X73" s="9">
        <f t="shared" si="50"/>
        <v>0.11723957163184304</v>
      </c>
      <c r="Y73" s="9">
        <f t="shared" si="51"/>
        <v>0.07387852916947503</v>
      </c>
      <c r="Z73" s="9">
        <f t="shared" si="52"/>
        <v>0.04811652812102149</v>
      </c>
      <c r="AA73" s="9">
        <f t="shared" si="53"/>
        <v>0.004006590279337976</v>
      </c>
      <c r="AB73" s="9"/>
      <c r="AC73" s="196">
        <v>23</v>
      </c>
      <c r="AD73" s="196">
        <v>33</v>
      </c>
      <c r="AE73" s="196">
        <v>6</v>
      </c>
      <c r="AF73" s="196">
        <v>41</v>
      </c>
      <c r="AG73" s="196">
        <v>7</v>
      </c>
      <c r="AH73" s="196">
        <v>1</v>
      </c>
      <c r="AI73" s="196">
        <v>0</v>
      </c>
      <c r="AJ73" s="196">
        <v>-2</v>
      </c>
      <c r="AK73" s="196">
        <v>109</v>
      </c>
      <c r="AL73" s="5"/>
      <c r="AM73" s="193">
        <v>14</v>
      </c>
      <c r="AN73" s="193">
        <v>28</v>
      </c>
      <c r="AO73" s="193">
        <v>31</v>
      </c>
      <c r="AP73" s="193">
        <v>15</v>
      </c>
      <c r="AQ73" s="193">
        <v>22</v>
      </c>
      <c r="AR73" s="193">
        <v>12</v>
      </c>
      <c r="AS73" s="193">
        <v>9</v>
      </c>
      <c r="AT73" s="193">
        <v>2</v>
      </c>
      <c r="AU73" s="193">
        <v>133</v>
      </c>
      <c r="AV73">
        <f t="shared" si="54"/>
        <v>-14</v>
      </c>
      <c r="AW73">
        <f t="shared" si="55"/>
        <v>-28</v>
      </c>
      <c r="AX73">
        <f t="shared" si="56"/>
        <v>-31</v>
      </c>
      <c r="AY73">
        <f t="shared" si="57"/>
        <v>-15</v>
      </c>
      <c r="AZ73">
        <f t="shared" si="58"/>
        <v>-22</v>
      </c>
      <c r="BA73">
        <f t="shared" si="59"/>
        <v>-12</v>
      </c>
      <c r="BB73">
        <f t="shared" si="60"/>
        <v>-9</v>
      </c>
      <c r="BC73">
        <f t="shared" si="61"/>
        <v>-2</v>
      </c>
      <c r="BD73">
        <f t="shared" si="62"/>
        <v>-133</v>
      </c>
      <c r="BG73" s="188">
        <v>229123.824</v>
      </c>
      <c r="BH73" s="107">
        <f t="shared" si="63"/>
        <v>57280.956</v>
      </c>
      <c r="BI73" s="108">
        <f t="shared" si="64"/>
        <v>1374742.944</v>
      </c>
      <c r="BJ73" s="27">
        <f t="shared" si="64"/>
        <v>343685.736</v>
      </c>
      <c r="BK73" s="25">
        <f t="shared" si="65"/>
        <v>0.8</v>
      </c>
      <c r="BL73" s="26">
        <f t="shared" si="66"/>
        <v>0.2</v>
      </c>
      <c r="BM73" s="111">
        <f t="shared" si="69"/>
        <v>229123.824</v>
      </c>
      <c r="BN73" s="186">
        <v>172750.96533333336</v>
      </c>
      <c r="BO73" s="135">
        <f t="shared" si="70"/>
        <v>43187.74133333334</v>
      </c>
      <c r="BP73" s="135">
        <f t="shared" si="85"/>
        <v>1036505.7920000001</v>
      </c>
      <c r="BQ73" s="135">
        <f t="shared" si="86"/>
        <v>259126.44800000003</v>
      </c>
      <c r="BR73" s="141">
        <f t="shared" si="71"/>
        <v>172750.96533333336</v>
      </c>
      <c r="BS73" s="185">
        <v>186452.35733333335</v>
      </c>
      <c r="BT73" s="135">
        <f t="shared" si="72"/>
        <v>46613.08933333334</v>
      </c>
      <c r="BU73" s="135">
        <f t="shared" si="87"/>
        <v>1118714.144</v>
      </c>
      <c r="BV73" s="135">
        <f t="shared" si="73"/>
        <v>279678.536</v>
      </c>
      <c r="BW73" s="141">
        <f t="shared" si="74"/>
        <v>186452.35733333335</v>
      </c>
      <c r="BX73" s="185">
        <v>203105.70666666667</v>
      </c>
      <c r="BY73" s="135">
        <f t="shared" si="75"/>
        <v>50776.426666666666</v>
      </c>
      <c r="BZ73" s="135">
        <f t="shared" si="88"/>
        <v>1218634.24</v>
      </c>
      <c r="CA73" s="135">
        <f t="shared" si="76"/>
        <v>304658.56</v>
      </c>
      <c r="CB73" s="141">
        <f t="shared" si="77"/>
        <v>203105.70666666667</v>
      </c>
      <c r="CC73" s="230">
        <f t="shared" si="78"/>
        <v>2520</v>
      </c>
      <c r="CD73" s="135">
        <f t="shared" si="79"/>
        <v>630</v>
      </c>
      <c r="CE73" s="135">
        <f t="shared" si="89"/>
        <v>15120</v>
      </c>
      <c r="CF73" s="135">
        <f t="shared" si="80"/>
        <v>3780</v>
      </c>
      <c r="CG73" s="141">
        <f t="shared" si="81"/>
        <v>2520</v>
      </c>
      <c r="CH73" s="185">
        <v>0</v>
      </c>
      <c r="CI73" s="135">
        <f t="shared" si="82"/>
        <v>0</v>
      </c>
      <c r="CJ73" s="135">
        <f t="shared" si="90"/>
        <v>0</v>
      </c>
      <c r="CK73" s="135">
        <f t="shared" si="83"/>
        <v>0</v>
      </c>
      <c r="CL73" s="141">
        <f t="shared" si="84"/>
        <v>0</v>
      </c>
    </row>
    <row r="74" spans="1:90" ht="12.75">
      <c r="A74" s="3" t="s">
        <v>374</v>
      </c>
      <c r="B74" s="3" t="s">
        <v>375</v>
      </c>
      <c r="C74" s="2" t="s">
        <v>79</v>
      </c>
      <c r="D74" s="5">
        <f t="shared" si="67"/>
        <v>43278</v>
      </c>
      <c r="E74" s="190">
        <v>57</v>
      </c>
      <c r="F74" s="18">
        <f t="shared" si="68"/>
        <v>202</v>
      </c>
      <c r="G74" s="214">
        <v>7.280135046505113</v>
      </c>
      <c r="H74" s="202">
        <v>81</v>
      </c>
      <c r="I74"/>
      <c r="J74" s="196">
        <v>848</v>
      </c>
      <c r="K74" s="196">
        <v>6657</v>
      </c>
      <c r="L74" s="196">
        <v>20995</v>
      </c>
      <c r="M74" s="196">
        <v>8388</v>
      </c>
      <c r="N74" s="196">
        <v>3745</v>
      </c>
      <c r="O74" s="196">
        <v>2184</v>
      </c>
      <c r="P74" s="196">
        <v>452</v>
      </c>
      <c r="Q74" s="196">
        <v>9</v>
      </c>
      <c r="R74" s="196">
        <v>43278</v>
      </c>
      <c r="S74" s="5"/>
      <c r="T74" s="9">
        <f t="shared" si="46"/>
        <v>0.01959425112066177</v>
      </c>
      <c r="U74" s="9">
        <f t="shared" si="47"/>
        <v>0.15381949258283656</v>
      </c>
      <c r="V74" s="9">
        <f t="shared" si="48"/>
        <v>0.48511946023383706</v>
      </c>
      <c r="W74" s="9">
        <f t="shared" si="49"/>
        <v>0.19381671981145154</v>
      </c>
      <c r="X74" s="9">
        <f t="shared" si="50"/>
        <v>0.0865335736401867</v>
      </c>
      <c r="Y74" s="9">
        <f t="shared" si="51"/>
        <v>0.050464439206987385</v>
      </c>
      <c r="Z74" s="9">
        <f t="shared" si="52"/>
        <v>0.010444105550164055</v>
      </c>
      <c r="AA74" s="9">
        <f t="shared" si="53"/>
        <v>0.000207957853874948</v>
      </c>
      <c r="AB74" s="9"/>
      <c r="AC74" s="196">
        <v>7</v>
      </c>
      <c r="AD74" s="196">
        <v>49</v>
      </c>
      <c r="AE74" s="196">
        <v>69</v>
      </c>
      <c r="AF74" s="196">
        <v>42</v>
      </c>
      <c r="AG74" s="196">
        <v>30</v>
      </c>
      <c r="AH74" s="196">
        <v>18</v>
      </c>
      <c r="AI74" s="196">
        <v>2</v>
      </c>
      <c r="AJ74" s="196">
        <v>0</v>
      </c>
      <c r="AK74" s="196">
        <v>217</v>
      </c>
      <c r="AL74" s="5"/>
      <c r="AM74" s="193">
        <v>5</v>
      </c>
      <c r="AN74" s="193">
        <v>-1</v>
      </c>
      <c r="AO74" s="193">
        <v>13</v>
      </c>
      <c r="AP74" s="193">
        <v>-5</v>
      </c>
      <c r="AQ74" s="193">
        <v>5</v>
      </c>
      <c r="AR74" s="193">
        <v>-3</v>
      </c>
      <c r="AS74" s="193">
        <v>0</v>
      </c>
      <c r="AT74" s="193">
        <v>1</v>
      </c>
      <c r="AU74" s="193">
        <v>15</v>
      </c>
      <c r="AV74">
        <f t="shared" si="54"/>
        <v>-5</v>
      </c>
      <c r="AW74">
        <f t="shared" si="55"/>
        <v>1</v>
      </c>
      <c r="AX74">
        <f t="shared" si="56"/>
        <v>-13</v>
      </c>
      <c r="AY74">
        <f t="shared" si="57"/>
        <v>5</v>
      </c>
      <c r="AZ74">
        <f t="shared" si="58"/>
        <v>-5</v>
      </c>
      <c r="BA74">
        <f t="shared" si="59"/>
        <v>3</v>
      </c>
      <c r="BB74">
        <f t="shared" si="60"/>
        <v>0</v>
      </c>
      <c r="BC74">
        <f t="shared" si="61"/>
        <v>-1</v>
      </c>
      <c r="BD74">
        <f t="shared" si="62"/>
        <v>-15</v>
      </c>
      <c r="BG74" s="188">
        <v>477309.3173333334</v>
      </c>
      <c r="BH74" s="107">
        <f t="shared" si="63"/>
        <v>119327.32933333336</v>
      </c>
      <c r="BI74" s="108">
        <f t="shared" si="64"/>
        <v>2863855.9040000006</v>
      </c>
      <c r="BJ74" s="27">
        <f t="shared" si="64"/>
        <v>715963.9760000001</v>
      </c>
      <c r="BK74" s="25">
        <f t="shared" si="65"/>
        <v>0.8</v>
      </c>
      <c r="BL74" s="26">
        <f t="shared" si="66"/>
        <v>0.2</v>
      </c>
      <c r="BM74" s="111">
        <f t="shared" si="69"/>
        <v>477309.3173333334</v>
      </c>
      <c r="BN74" s="186">
        <v>454296.46933333337</v>
      </c>
      <c r="BO74" s="135">
        <f t="shared" si="70"/>
        <v>113574.11733333334</v>
      </c>
      <c r="BP74" s="135">
        <f t="shared" si="85"/>
        <v>2725778.816</v>
      </c>
      <c r="BQ74" s="135">
        <f t="shared" si="86"/>
        <v>681444.704</v>
      </c>
      <c r="BR74" s="141">
        <f t="shared" si="71"/>
        <v>454296.46933333337</v>
      </c>
      <c r="BS74" s="185">
        <v>183969.2826666667</v>
      </c>
      <c r="BT74" s="135">
        <f t="shared" si="72"/>
        <v>45992.320666666674</v>
      </c>
      <c r="BU74" s="135">
        <f t="shared" si="87"/>
        <v>1103815.6960000002</v>
      </c>
      <c r="BV74" s="135">
        <f t="shared" si="73"/>
        <v>275953.92400000006</v>
      </c>
      <c r="BW74" s="141">
        <f t="shared" si="74"/>
        <v>183969.2826666667</v>
      </c>
      <c r="BX74" s="185">
        <v>201201.28</v>
      </c>
      <c r="BY74" s="135">
        <f t="shared" si="75"/>
        <v>50300.32</v>
      </c>
      <c r="BZ74" s="135">
        <f t="shared" si="88"/>
        <v>1207207.68</v>
      </c>
      <c r="CA74" s="135">
        <f t="shared" si="76"/>
        <v>301801.92</v>
      </c>
      <c r="CB74" s="141">
        <f t="shared" si="77"/>
        <v>201201.28</v>
      </c>
      <c r="CC74" s="230">
        <f t="shared" si="78"/>
        <v>256643.39022222222</v>
      </c>
      <c r="CD74" s="135">
        <f t="shared" si="79"/>
        <v>64160.847555555556</v>
      </c>
      <c r="CE74" s="135">
        <f t="shared" si="89"/>
        <v>1539860.3413333334</v>
      </c>
      <c r="CF74" s="135">
        <f t="shared" si="80"/>
        <v>384965.08533333335</v>
      </c>
      <c r="CG74" s="141">
        <f t="shared" si="81"/>
        <v>256643.39022222222</v>
      </c>
      <c r="CH74" s="185">
        <v>0</v>
      </c>
      <c r="CI74" s="135">
        <f t="shared" si="82"/>
        <v>0</v>
      </c>
      <c r="CJ74" s="135">
        <f t="shared" si="90"/>
        <v>0</v>
      </c>
      <c r="CK74" s="135">
        <f t="shared" si="83"/>
        <v>0</v>
      </c>
      <c r="CL74" s="141">
        <f t="shared" si="84"/>
        <v>0</v>
      </c>
    </row>
    <row r="75" spans="1:90" ht="12.75">
      <c r="A75" s="3"/>
      <c r="B75" s="3" t="s">
        <v>385</v>
      </c>
      <c r="C75" s="2" t="s">
        <v>80</v>
      </c>
      <c r="D75" s="5">
        <f t="shared" si="67"/>
        <v>150010</v>
      </c>
      <c r="E75" s="190">
        <v>741</v>
      </c>
      <c r="F75" s="18">
        <f t="shared" si="68"/>
        <v>938</v>
      </c>
      <c r="G75" s="214">
        <v>8.320728014985104</v>
      </c>
      <c r="H75" s="202">
        <v>352</v>
      </c>
      <c r="I75"/>
      <c r="J75" s="196">
        <v>2751</v>
      </c>
      <c r="K75" s="196">
        <v>21550</v>
      </c>
      <c r="L75" s="196">
        <v>46811</v>
      </c>
      <c r="M75" s="196">
        <v>37793</v>
      </c>
      <c r="N75" s="196">
        <v>21624</v>
      </c>
      <c r="O75" s="196">
        <v>11451</v>
      </c>
      <c r="P75" s="196">
        <v>7403</v>
      </c>
      <c r="Q75" s="196">
        <v>627</v>
      </c>
      <c r="R75" s="196">
        <v>150010</v>
      </c>
      <c r="S75" s="5"/>
      <c r="T75" s="9">
        <f t="shared" si="46"/>
        <v>0.01833877741483901</v>
      </c>
      <c r="U75" s="9">
        <f t="shared" si="47"/>
        <v>0.14365708952736483</v>
      </c>
      <c r="V75" s="9">
        <f t="shared" si="48"/>
        <v>0.31205252983134457</v>
      </c>
      <c r="W75" s="9">
        <f t="shared" si="49"/>
        <v>0.2519365375641624</v>
      </c>
      <c r="X75" s="9">
        <f t="shared" si="50"/>
        <v>0.14415038997400173</v>
      </c>
      <c r="Y75" s="9">
        <f t="shared" si="51"/>
        <v>0.07633491100593294</v>
      </c>
      <c r="Z75" s="9">
        <f t="shared" si="52"/>
        <v>0.04935004333044464</v>
      </c>
      <c r="AA75" s="9">
        <f t="shared" si="53"/>
        <v>0.004179721351909873</v>
      </c>
      <c r="AB75" s="9"/>
      <c r="AC75" s="196">
        <v>171</v>
      </c>
      <c r="AD75" s="196">
        <v>232</v>
      </c>
      <c r="AE75" s="196">
        <v>608</v>
      </c>
      <c r="AF75" s="196">
        <v>271</v>
      </c>
      <c r="AG75" s="196">
        <v>54</v>
      </c>
      <c r="AH75" s="196">
        <v>23</v>
      </c>
      <c r="AI75" s="196">
        <v>30</v>
      </c>
      <c r="AJ75" s="196">
        <v>-4</v>
      </c>
      <c r="AK75" s="196">
        <v>1385</v>
      </c>
      <c r="AL75" s="5"/>
      <c r="AM75" s="193">
        <v>35</v>
      </c>
      <c r="AN75" s="193">
        <v>118</v>
      </c>
      <c r="AO75" s="193">
        <v>129</v>
      </c>
      <c r="AP75" s="193">
        <v>91</v>
      </c>
      <c r="AQ75" s="193">
        <v>50</v>
      </c>
      <c r="AR75" s="193">
        <v>11</v>
      </c>
      <c r="AS75" s="193">
        <v>12</v>
      </c>
      <c r="AT75" s="193">
        <v>1</v>
      </c>
      <c r="AU75" s="193">
        <v>447</v>
      </c>
      <c r="AV75">
        <f t="shared" si="54"/>
        <v>-35</v>
      </c>
      <c r="AW75">
        <f t="shared" si="55"/>
        <v>-118</v>
      </c>
      <c r="AX75">
        <f t="shared" si="56"/>
        <v>-129</v>
      </c>
      <c r="AY75">
        <f t="shared" si="57"/>
        <v>-91</v>
      </c>
      <c r="AZ75">
        <f t="shared" si="58"/>
        <v>-50</v>
      </c>
      <c r="BA75">
        <f t="shared" si="59"/>
        <v>-11</v>
      </c>
      <c r="BB75">
        <f t="shared" si="60"/>
        <v>-12</v>
      </c>
      <c r="BC75">
        <f t="shared" si="61"/>
        <v>-1</v>
      </c>
      <c r="BD75">
        <f t="shared" si="62"/>
        <v>-447</v>
      </c>
      <c r="BG75" s="188">
        <v>2201846.6866666665</v>
      </c>
      <c r="BH75" s="107" t="str">
        <f t="shared" si="63"/>
        <v>0</v>
      </c>
      <c r="BI75" s="108">
        <f t="shared" si="64"/>
        <v>13211080.12</v>
      </c>
      <c r="BJ75" s="27">
        <f t="shared" si="64"/>
        <v>0</v>
      </c>
      <c r="BK75" s="25" t="str">
        <f t="shared" si="65"/>
        <v>100%</v>
      </c>
      <c r="BL75" s="26" t="str">
        <f t="shared" si="66"/>
        <v>0%</v>
      </c>
      <c r="BM75" s="111">
        <f t="shared" si="69"/>
        <v>2201846.6866666665</v>
      </c>
      <c r="BN75" s="186">
        <v>2022731.111111111</v>
      </c>
      <c r="BO75" s="135" t="str">
        <f t="shared" si="70"/>
        <v>0</v>
      </c>
      <c r="BP75" s="135">
        <f t="shared" si="85"/>
        <v>12136386.666666666</v>
      </c>
      <c r="BQ75" s="135">
        <f t="shared" si="86"/>
        <v>0</v>
      </c>
      <c r="BR75" s="141">
        <f t="shared" si="71"/>
        <v>2022731.111111111</v>
      </c>
      <c r="BS75" s="185">
        <v>1215087.4244444445</v>
      </c>
      <c r="BT75" s="135" t="str">
        <f t="shared" si="72"/>
        <v>0</v>
      </c>
      <c r="BU75" s="135">
        <f t="shared" si="87"/>
        <v>7290524.546666667</v>
      </c>
      <c r="BV75" s="135">
        <f t="shared" si="73"/>
        <v>0</v>
      </c>
      <c r="BW75" s="141">
        <f t="shared" si="74"/>
        <v>1215087.4244444445</v>
      </c>
      <c r="BX75" s="185">
        <v>2872593.466666666</v>
      </c>
      <c r="BY75" s="135" t="str">
        <f t="shared" si="75"/>
        <v>0</v>
      </c>
      <c r="BZ75" s="135">
        <f t="shared" si="88"/>
        <v>17235560.799999997</v>
      </c>
      <c r="CA75" s="135">
        <f t="shared" si="76"/>
        <v>0</v>
      </c>
      <c r="CB75" s="141">
        <f t="shared" si="77"/>
        <v>2872593.466666666</v>
      </c>
      <c r="CC75" s="230">
        <f t="shared" si="78"/>
        <v>1337708.7866666666</v>
      </c>
      <c r="CD75" s="135" t="str">
        <f t="shared" si="79"/>
        <v>0</v>
      </c>
      <c r="CE75" s="135">
        <f t="shared" si="89"/>
        <v>8026252.72</v>
      </c>
      <c r="CF75" s="135">
        <f t="shared" si="80"/>
        <v>0</v>
      </c>
      <c r="CG75" s="141">
        <f t="shared" si="81"/>
        <v>1337708.7866666666</v>
      </c>
      <c r="CH75" s="185">
        <v>0</v>
      </c>
      <c r="CI75" s="135" t="str">
        <f t="shared" si="82"/>
        <v>0</v>
      </c>
      <c r="CJ75" s="135">
        <f t="shared" si="90"/>
        <v>0</v>
      </c>
      <c r="CK75" s="135">
        <f t="shared" si="83"/>
        <v>0</v>
      </c>
      <c r="CL75" s="141">
        <f t="shared" si="84"/>
        <v>0</v>
      </c>
    </row>
    <row r="76" spans="1:90" ht="12.75">
      <c r="A76" s="3" t="s">
        <v>395</v>
      </c>
      <c r="B76" s="3" t="s">
        <v>384</v>
      </c>
      <c r="C76" s="2" t="s">
        <v>81</v>
      </c>
      <c r="D76" s="5">
        <f t="shared" si="67"/>
        <v>61901</v>
      </c>
      <c r="E76" s="190">
        <v>296</v>
      </c>
      <c r="F76" s="18">
        <f t="shared" si="68"/>
        <v>354</v>
      </c>
      <c r="G76" s="214">
        <v>9.409797952117643</v>
      </c>
      <c r="H76" s="202">
        <v>9</v>
      </c>
      <c r="I76"/>
      <c r="J76" s="196">
        <v>1190</v>
      </c>
      <c r="K76" s="196">
        <v>7895</v>
      </c>
      <c r="L76" s="196">
        <v>18763</v>
      </c>
      <c r="M76" s="196">
        <v>14804</v>
      </c>
      <c r="N76" s="196">
        <v>8412</v>
      </c>
      <c r="O76" s="196">
        <v>5385</v>
      </c>
      <c r="P76" s="196">
        <v>4729</v>
      </c>
      <c r="Q76" s="196">
        <v>723</v>
      </c>
      <c r="R76" s="196">
        <v>61901</v>
      </c>
      <c r="S76" s="5"/>
      <c r="T76" s="9">
        <f t="shared" si="46"/>
        <v>0.019224245165667758</v>
      </c>
      <c r="U76" s="9">
        <f t="shared" si="47"/>
        <v>0.1275423660360899</v>
      </c>
      <c r="V76" s="9">
        <f t="shared" si="48"/>
        <v>0.30311303533060857</v>
      </c>
      <c r="W76" s="9">
        <f t="shared" si="49"/>
        <v>0.23915607179205506</v>
      </c>
      <c r="X76" s="9">
        <f t="shared" si="50"/>
        <v>0.13589441204503966</v>
      </c>
      <c r="Y76" s="9">
        <f t="shared" si="51"/>
        <v>0.0869937480816142</v>
      </c>
      <c r="Z76" s="9">
        <f t="shared" si="52"/>
        <v>0.07639618099869146</v>
      </c>
      <c r="AA76" s="9">
        <f t="shared" si="53"/>
        <v>0.011679940550233437</v>
      </c>
      <c r="AB76" s="9"/>
      <c r="AC76" s="196">
        <v>18</v>
      </c>
      <c r="AD76" s="196">
        <v>30</v>
      </c>
      <c r="AE76" s="196">
        <v>19</v>
      </c>
      <c r="AF76" s="196">
        <v>74</v>
      </c>
      <c r="AG76" s="196">
        <v>77</v>
      </c>
      <c r="AH76" s="196">
        <v>40</v>
      </c>
      <c r="AI76" s="196">
        <v>34</v>
      </c>
      <c r="AJ76" s="196">
        <v>9</v>
      </c>
      <c r="AK76" s="196">
        <v>301</v>
      </c>
      <c r="AL76" s="5"/>
      <c r="AM76" s="193">
        <v>-7</v>
      </c>
      <c r="AN76" s="193">
        <v>-3</v>
      </c>
      <c r="AO76" s="193">
        <v>-31</v>
      </c>
      <c r="AP76" s="193">
        <v>-13</v>
      </c>
      <c r="AQ76" s="193">
        <v>7</v>
      </c>
      <c r="AR76" s="193">
        <v>3</v>
      </c>
      <c r="AS76" s="193">
        <v>-6</v>
      </c>
      <c r="AT76" s="193">
        <v>-3</v>
      </c>
      <c r="AU76" s="193">
        <v>-53</v>
      </c>
      <c r="AV76">
        <f t="shared" si="54"/>
        <v>7</v>
      </c>
      <c r="AW76">
        <f t="shared" si="55"/>
        <v>3</v>
      </c>
      <c r="AX76">
        <f t="shared" si="56"/>
        <v>31</v>
      </c>
      <c r="AY76">
        <f t="shared" si="57"/>
        <v>13</v>
      </c>
      <c r="AZ76">
        <f t="shared" si="58"/>
        <v>-7</v>
      </c>
      <c r="BA76">
        <f t="shared" si="59"/>
        <v>-3</v>
      </c>
      <c r="BB76">
        <f t="shared" si="60"/>
        <v>6</v>
      </c>
      <c r="BC76">
        <f t="shared" si="61"/>
        <v>3</v>
      </c>
      <c r="BD76">
        <f t="shared" si="62"/>
        <v>53</v>
      </c>
      <c r="BG76" s="188">
        <v>324943.8933333333</v>
      </c>
      <c r="BH76" s="107">
        <f t="shared" si="63"/>
        <v>81235.97333333333</v>
      </c>
      <c r="BI76" s="108">
        <f t="shared" si="64"/>
        <v>1949663.3599999999</v>
      </c>
      <c r="BJ76" s="27">
        <f t="shared" si="64"/>
        <v>487415.83999999997</v>
      </c>
      <c r="BK76" s="25">
        <f t="shared" si="65"/>
        <v>0.8</v>
      </c>
      <c r="BL76" s="26">
        <f t="shared" si="66"/>
        <v>0.2</v>
      </c>
      <c r="BM76" s="111">
        <f t="shared" si="69"/>
        <v>324943.8933333333</v>
      </c>
      <c r="BN76" s="186">
        <v>556988.6755555555</v>
      </c>
      <c r="BO76" s="135">
        <f t="shared" si="70"/>
        <v>139247.16888888887</v>
      </c>
      <c r="BP76" s="135">
        <f t="shared" si="85"/>
        <v>3341932.0533333328</v>
      </c>
      <c r="BQ76" s="135">
        <f t="shared" si="86"/>
        <v>835483.0133333332</v>
      </c>
      <c r="BR76" s="141">
        <f t="shared" si="71"/>
        <v>556988.6755555555</v>
      </c>
      <c r="BS76" s="185">
        <v>624903.8240000001</v>
      </c>
      <c r="BT76" s="135">
        <f t="shared" si="72"/>
        <v>156225.95600000003</v>
      </c>
      <c r="BU76" s="135">
        <f t="shared" si="87"/>
        <v>3749422.944000001</v>
      </c>
      <c r="BV76" s="135">
        <f t="shared" si="73"/>
        <v>937355.7360000003</v>
      </c>
      <c r="BW76" s="141">
        <f t="shared" si="74"/>
        <v>624903.8240000001</v>
      </c>
      <c r="BX76" s="185">
        <v>627628.3733333334</v>
      </c>
      <c r="BY76" s="135">
        <f t="shared" si="75"/>
        <v>156907.09333333335</v>
      </c>
      <c r="BZ76" s="135">
        <f t="shared" si="88"/>
        <v>3765770.24</v>
      </c>
      <c r="CA76" s="135">
        <f t="shared" si="76"/>
        <v>941442.56</v>
      </c>
      <c r="CB76" s="141">
        <f t="shared" si="77"/>
        <v>627628.3733333334</v>
      </c>
      <c r="CC76" s="230">
        <f t="shared" si="78"/>
        <v>476318.7004444445</v>
      </c>
      <c r="CD76" s="135">
        <f t="shared" si="79"/>
        <v>119079.67511111112</v>
      </c>
      <c r="CE76" s="135">
        <f t="shared" si="89"/>
        <v>2857912.202666667</v>
      </c>
      <c r="CF76" s="135">
        <f t="shared" si="80"/>
        <v>714478.0506666667</v>
      </c>
      <c r="CG76" s="141">
        <f t="shared" si="81"/>
        <v>476318.7004444445</v>
      </c>
      <c r="CH76" s="185">
        <v>0</v>
      </c>
      <c r="CI76" s="135">
        <f t="shared" si="82"/>
        <v>0</v>
      </c>
      <c r="CJ76" s="135">
        <f t="shared" si="90"/>
        <v>0</v>
      </c>
      <c r="CK76" s="135">
        <f t="shared" si="83"/>
        <v>0</v>
      </c>
      <c r="CL76" s="141">
        <f t="shared" si="84"/>
        <v>0</v>
      </c>
    </row>
    <row r="77" spans="1:90" ht="12.75">
      <c r="A77" s="3"/>
      <c r="B77" s="3" t="s">
        <v>404</v>
      </c>
      <c r="C77" s="2" t="s">
        <v>82</v>
      </c>
      <c r="D77" s="5">
        <f t="shared" si="67"/>
        <v>49070</v>
      </c>
      <c r="E77" s="190">
        <v>587</v>
      </c>
      <c r="F77" s="18">
        <f t="shared" si="68"/>
        <v>401</v>
      </c>
      <c r="G77" s="214">
        <v>5.292359132875308</v>
      </c>
      <c r="H77" s="202">
        <v>90</v>
      </c>
      <c r="I77"/>
      <c r="J77" s="196">
        <v>22581</v>
      </c>
      <c r="K77" s="196">
        <v>9893</v>
      </c>
      <c r="L77" s="196">
        <v>6944</v>
      </c>
      <c r="M77" s="196">
        <v>5057</v>
      </c>
      <c r="N77" s="196">
        <v>2876</v>
      </c>
      <c r="O77" s="196">
        <v>1137</v>
      </c>
      <c r="P77" s="196">
        <v>531</v>
      </c>
      <c r="Q77" s="196">
        <v>51</v>
      </c>
      <c r="R77" s="196">
        <v>49070</v>
      </c>
      <c r="S77" s="5"/>
      <c r="T77" s="9">
        <f t="shared" si="46"/>
        <v>0.46017933564295904</v>
      </c>
      <c r="U77" s="9">
        <f t="shared" si="47"/>
        <v>0.2016099449765641</v>
      </c>
      <c r="V77" s="9">
        <f t="shared" si="48"/>
        <v>0.14151212553495007</v>
      </c>
      <c r="W77" s="9">
        <f t="shared" si="49"/>
        <v>0.10305685755043816</v>
      </c>
      <c r="X77" s="9">
        <f t="shared" si="50"/>
        <v>0.05861014876706745</v>
      </c>
      <c r="Y77" s="9">
        <f t="shared" si="51"/>
        <v>0.023170980232321173</v>
      </c>
      <c r="Z77" s="9">
        <f t="shared" si="52"/>
        <v>0.01082127572855105</v>
      </c>
      <c r="AA77" s="9">
        <f t="shared" si="53"/>
        <v>0.001039331567148971</v>
      </c>
      <c r="AB77" s="9"/>
      <c r="AC77" s="196">
        <v>68</v>
      </c>
      <c r="AD77" s="196">
        <v>93</v>
      </c>
      <c r="AE77" s="196">
        <v>7</v>
      </c>
      <c r="AF77" s="196">
        <v>73</v>
      </c>
      <c r="AG77" s="196">
        <v>28</v>
      </c>
      <c r="AH77" s="196">
        <v>-1</v>
      </c>
      <c r="AI77" s="196">
        <v>19</v>
      </c>
      <c r="AJ77" s="196">
        <v>1</v>
      </c>
      <c r="AK77" s="196">
        <v>288</v>
      </c>
      <c r="AL77" s="5"/>
      <c r="AM77" s="193">
        <v>-60</v>
      </c>
      <c r="AN77" s="193">
        <v>-27</v>
      </c>
      <c r="AO77" s="193">
        <v>-17</v>
      </c>
      <c r="AP77" s="193">
        <v>-7</v>
      </c>
      <c r="AQ77" s="193">
        <v>-5</v>
      </c>
      <c r="AR77" s="193">
        <v>0</v>
      </c>
      <c r="AS77" s="193">
        <v>3</v>
      </c>
      <c r="AT77" s="193">
        <v>0</v>
      </c>
      <c r="AU77" s="193">
        <v>-113</v>
      </c>
      <c r="AV77">
        <f t="shared" si="54"/>
        <v>60</v>
      </c>
      <c r="AW77">
        <f t="shared" si="55"/>
        <v>27</v>
      </c>
      <c r="AX77">
        <f t="shared" si="56"/>
        <v>17</v>
      </c>
      <c r="AY77">
        <f t="shared" si="57"/>
        <v>7</v>
      </c>
      <c r="AZ77">
        <f t="shared" si="58"/>
        <v>5</v>
      </c>
      <c r="BA77">
        <f t="shared" si="59"/>
        <v>0</v>
      </c>
      <c r="BB77">
        <f t="shared" si="60"/>
        <v>-3</v>
      </c>
      <c r="BC77">
        <f t="shared" si="61"/>
        <v>0</v>
      </c>
      <c r="BD77">
        <f t="shared" si="62"/>
        <v>113</v>
      </c>
      <c r="BG77" s="188">
        <v>274411.28</v>
      </c>
      <c r="BH77" s="107" t="str">
        <f t="shared" si="63"/>
        <v>0</v>
      </c>
      <c r="BI77" s="108">
        <f t="shared" si="64"/>
        <v>1646467.6800000002</v>
      </c>
      <c r="BJ77" s="27">
        <f t="shared" si="64"/>
        <v>0</v>
      </c>
      <c r="BK77" s="25" t="str">
        <f t="shared" si="65"/>
        <v>100%</v>
      </c>
      <c r="BL77" s="26" t="str">
        <f t="shared" si="66"/>
        <v>0%</v>
      </c>
      <c r="BM77" s="111">
        <f t="shared" si="69"/>
        <v>274411.28</v>
      </c>
      <c r="BN77" s="186">
        <v>306080.39222222223</v>
      </c>
      <c r="BO77" s="135" t="str">
        <f t="shared" si="70"/>
        <v>0</v>
      </c>
      <c r="BP77" s="135">
        <f t="shared" si="85"/>
        <v>1836482.3533333335</v>
      </c>
      <c r="BQ77" s="135">
        <f t="shared" si="86"/>
        <v>0</v>
      </c>
      <c r="BR77" s="141">
        <f t="shared" si="71"/>
        <v>306080.39222222223</v>
      </c>
      <c r="BS77" s="185">
        <v>289089.6144444445</v>
      </c>
      <c r="BT77" s="135" t="str">
        <f t="shared" si="72"/>
        <v>0</v>
      </c>
      <c r="BU77" s="135">
        <f t="shared" si="87"/>
        <v>1734537.686666667</v>
      </c>
      <c r="BV77" s="135">
        <f t="shared" si="73"/>
        <v>0</v>
      </c>
      <c r="BW77" s="141">
        <f t="shared" si="74"/>
        <v>289089.6144444445</v>
      </c>
      <c r="BX77" s="185">
        <v>401672.2666666666</v>
      </c>
      <c r="BY77" s="135" t="str">
        <f t="shared" si="75"/>
        <v>0</v>
      </c>
      <c r="BZ77" s="135">
        <f t="shared" si="88"/>
        <v>2410033.5999999996</v>
      </c>
      <c r="CA77" s="135">
        <f t="shared" si="76"/>
        <v>0</v>
      </c>
      <c r="CB77" s="141">
        <f t="shared" si="77"/>
        <v>401672.2666666666</v>
      </c>
      <c r="CC77" s="230">
        <f t="shared" si="78"/>
        <v>541704.6044444445</v>
      </c>
      <c r="CD77" s="135" t="str">
        <f t="shared" si="79"/>
        <v>0</v>
      </c>
      <c r="CE77" s="135">
        <f t="shared" si="89"/>
        <v>3250227.626666667</v>
      </c>
      <c r="CF77" s="135">
        <f t="shared" si="80"/>
        <v>0</v>
      </c>
      <c r="CG77" s="141">
        <f t="shared" si="81"/>
        <v>541704.6044444445</v>
      </c>
      <c r="CH77" s="185">
        <v>0</v>
      </c>
      <c r="CI77" s="135" t="str">
        <f t="shared" si="82"/>
        <v>0</v>
      </c>
      <c r="CJ77" s="135">
        <f t="shared" si="90"/>
        <v>0</v>
      </c>
      <c r="CK77" s="135">
        <f t="shared" si="83"/>
        <v>0</v>
      </c>
      <c r="CL77" s="141">
        <f t="shared" si="84"/>
        <v>0</v>
      </c>
    </row>
    <row r="78" spans="1:90" ht="12.75">
      <c r="A78" s="3" t="s">
        <v>381</v>
      </c>
      <c r="B78" s="3" t="s">
        <v>375</v>
      </c>
      <c r="C78" s="2" t="s">
        <v>83</v>
      </c>
      <c r="D78" s="5">
        <f t="shared" si="67"/>
        <v>42046</v>
      </c>
      <c r="E78" s="190">
        <v>169</v>
      </c>
      <c r="F78" s="18">
        <f t="shared" si="68"/>
        <v>542</v>
      </c>
      <c r="G78" s="214">
        <v>7.927949221731446</v>
      </c>
      <c r="H78" s="202">
        <v>97</v>
      </c>
      <c r="I78"/>
      <c r="J78" s="196">
        <v>1604</v>
      </c>
      <c r="K78" s="196">
        <v>6723</v>
      </c>
      <c r="L78" s="196">
        <v>14371</v>
      </c>
      <c r="M78" s="196">
        <v>10561</v>
      </c>
      <c r="N78" s="196">
        <v>5298</v>
      </c>
      <c r="O78" s="196">
        <v>2475</v>
      </c>
      <c r="P78" s="196">
        <v>956</v>
      </c>
      <c r="Q78" s="196">
        <v>58</v>
      </c>
      <c r="R78" s="196">
        <v>42046</v>
      </c>
      <c r="S78" s="5"/>
      <c r="T78" s="9">
        <f t="shared" si="46"/>
        <v>0.038148694287209246</v>
      </c>
      <c r="U78" s="9">
        <f t="shared" si="47"/>
        <v>0.1598963040479475</v>
      </c>
      <c r="V78" s="9">
        <f t="shared" si="48"/>
        <v>0.3417923226941921</v>
      </c>
      <c r="W78" s="9">
        <f t="shared" si="49"/>
        <v>0.2511772820244494</v>
      </c>
      <c r="X78" s="9">
        <f t="shared" si="50"/>
        <v>0.12600485182894924</v>
      </c>
      <c r="Y78" s="9">
        <f t="shared" si="51"/>
        <v>0.05886410122247063</v>
      </c>
      <c r="Z78" s="9">
        <f t="shared" si="52"/>
        <v>0.022737002330780572</v>
      </c>
      <c r="AA78" s="9">
        <f t="shared" si="53"/>
        <v>0.0013794415640013319</v>
      </c>
      <c r="AB78" s="9"/>
      <c r="AC78" s="196">
        <v>7</v>
      </c>
      <c r="AD78" s="196">
        <v>31</v>
      </c>
      <c r="AE78" s="196">
        <v>49</v>
      </c>
      <c r="AF78" s="196">
        <v>282</v>
      </c>
      <c r="AG78" s="196">
        <v>114</v>
      </c>
      <c r="AH78" s="196">
        <v>21</v>
      </c>
      <c r="AI78" s="196">
        <v>27</v>
      </c>
      <c r="AJ78" s="196">
        <v>1</v>
      </c>
      <c r="AK78" s="196">
        <v>532</v>
      </c>
      <c r="AL78" s="5"/>
      <c r="AM78" s="193">
        <v>0</v>
      </c>
      <c r="AN78" s="193">
        <v>14</v>
      </c>
      <c r="AO78" s="193">
        <v>-11</v>
      </c>
      <c r="AP78" s="193">
        <v>-3</v>
      </c>
      <c r="AQ78" s="193">
        <v>-3</v>
      </c>
      <c r="AR78" s="193">
        <v>-4</v>
      </c>
      <c r="AS78" s="193">
        <v>-2</v>
      </c>
      <c r="AT78" s="193">
        <v>-1</v>
      </c>
      <c r="AU78" s="193">
        <v>-10</v>
      </c>
      <c r="AV78">
        <f t="shared" si="54"/>
        <v>0</v>
      </c>
      <c r="AW78">
        <f t="shared" si="55"/>
        <v>-14</v>
      </c>
      <c r="AX78">
        <f t="shared" si="56"/>
        <v>11</v>
      </c>
      <c r="AY78">
        <f t="shared" si="57"/>
        <v>3</v>
      </c>
      <c r="AZ78">
        <f t="shared" si="58"/>
        <v>3</v>
      </c>
      <c r="BA78">
        <f t="shared" si="59"/>
        <v>4</v>
      </c>
      <c r="BB78">
        <f t="shared" si="60"/>
        <v>2</v>
      </c>
      <c r="BC78">
        <f t="shared" si="61"/>
        <v>1</v>
      </c>
      <c r="BD78">
        <f t="shared" si="62"/>
        <v>10</v>
      </c>
      <c r="BG78" s="188">
        <v>239102.41600000003</v>
      </c>
      <c r="BH78" s="107">
        <f t="shared" si="63"/>
        <v>59775.60400000001</v>
      </c>
      <c r="BI78" s="108">
        <f t="shared" si="64"/>
        <v>1434614.4960000003</v>
      </c>
      <c r="BJ78" s="27">
        <f t="shared" si="64"/>
        <v>358653.62400000007</v>
      </c>
      <c r="BK78" s="25">
        <f t="shared" si="65"/>
        <v>0.8</v>
      </c>
      <c r="BL78" s="26">
        <f t="shared" si="66"/>
        <v>0.2</v>
      </c>
      <c r="BM78" s="111">
        <f t="shared" si="69"/>
        <v>239102.41600000003</v>
      </c>
      <c r="BN78" s="186">
        <v>534198.4035555555</v>
      </c>
      <c r="BO78" s="135">
        <f t="shared" si="70"/>
        <v>133549.60088888888</v>
      </c>
      <c r="BP78" s="135">
        <f t="shared" si="85"/>
        <v>3205190.421333333</v>
      </c>
      <c r="BQ78" s="135">
        <f t="shared" si="86"/>
        <v>801297.6053333333</v>
      </c>
      <c r="BR78" s="141">
        <f t="shared" si="71"/>
        <v>534198.4035555555</v>
      </c>
      <c r="BS78" s="185">
        <v>552440.528888889</v>
      </c>
      <c r="BT78" s="135">
        <f t="shared" si="72"/>
        <v>138110.13222222225</v>
      </c>
      <c r="BU78" s="135">
        <f t="shared" si="87"/>
        <v>3314643.173333334</v>
      </c>
      <c r="BV78" s="135">
        <f t="shared" si="73"/>
        <v>828660.7933333335</v>
      </c>
      <c r="BW78" s="141">
        <f t="shared" si="74"/>
        <v>552440.528888889</v>
      </c>
      <c r="BX78" s="185">
        <v>613279.5733333332</v>
      </c>
      <c r="BY78" s="135">
        <f t="shared" si="75"/>
        <v>153319.8933333333</v>
      </c>
      <c r="BZ78" s="135">
        <f t="shared" si="88"/>
        <v>3679677.4399999995</v>
      </c>
      <c r="CA78" s="135">
        <f t="shared" si="76"/>
        <v>919919.3599999999</v>
      </c>
      <c r="CB78" s="141">
        <f t="shared" si="77"/>
        <v>613279.5733333332</v>
      </c>
      <c r="CC78" s="230">
        <f t="shared" si="78"/>
        <v>717306.3306666667</v>
      </c>
      <c r="CD78" s="135">
        <f t="shared" si="79"/>
        <v>179326.58266666668</v>
      </c>
      <c r="CE78" s="135">
        <f t="shared" si="89"/>
        <v>4303837.984</v>
      </c>
      <c r="CF78" s="135">
        <f t="shared" si="80"/>
        <v>1075959.496</v>
      </c>
      <c r="CG78" s="141">
        <f t="shared" si="81"/>
        <v>717306.3306666667</v>
      </c>
      <c r="CH78" s="185">
        <v>0</v>
      </c>
      <c r="CI78" s="135">
        <f t="shared" si="82"/>
        <v>0</v>
      </c>
      <c r="CJ78" s="135">
        <f t="shared" si="90"/>
        <v>0</v>
      </c>
      <c r="CK78" s="135">
        <f t="shared" si="83"/>
        <v>0</v>
      </c>
      <c r="CL78" s="141">
        <f t="shared" si="84"/>
        <v>0</v>
      </c>
    </row>
    <row r="79" spans="1:90" ht="12.75">
      <c r="A79" s="3" t="s">
        <v>402</v>
      </c>
      <c r="B79" s="3" t="s">
        <v>379</v>
      </c>
      <c r="C79" s="2" t="s">
        <v>84</v>
      </c>
      <c r="D79" s="5">
        <f t="shared" si="67"/>
        <v>33454</v>
      </c>
      <c r="E79" s="190">
        <v>153</v>
      </c>
      <c r="F79" s="18">
        <f t="shared" si="68"/>
        <v>396</v>
      </c>
      <c r="G79" s="214">
        <v>7.889518563262317</v>
      </c>
      <c r="H79" s="202">
        <v>55</v>
      </c>
      <c r="I79"/>
      <c r="J79" s="196">
        <v>3673</v>
      </c>
      <c r="K79" s="196">
        <v>8288</v>
      </c>
      <c r="L79" s="196">
        <v>7394</v>
      </c>
      <c r="M79" s="196">
        <v>5116</v>
      </c>
      <c r="N79" s="196">
        <v>4105</v>
      </c>
      <c r="O79" s="196">
        <v>2574</v>
      </c>
      <c r="P79" s="196">
        <v>2161</v>
      </c>
      <c r="Q79" s="196">
        <v>143</v>
      </c>
      <c r="R79" s="196">
        <v>33454</v>
      </c>
      <c r="S79" s="5"/>
      <c r="T79" s="9">
        <f t="shared" si="46"/>
        <v>0.10979255096550487</v>
      </c>
      <c r="U79" s="9">
        <f t="shared" si="47"/>
        <v>0.24774316972559335</v>
      </c>
      <c r="V79" s="9">
        <f t="shared" si="48"/>
        <v>0.22101990793328152</v>
      </c>
      <c r="W79" s="9">
        <f t="shared" si="49"/>
        <v>0.15292640640880015</v>
      </c>
      <c r="X79" s="9">
        <f t="shared" si="50"/>
        <v>0.12270580498595086</v>
      </c>
      <c r="Y79" s="9">
        <f t="shared" si="51"/>
        <v>0.076941471871824</v>
      </c>
      <c r="Z79" s="9">
        <f t="shared" si="52"/>
        <v>0.06459616189394392</v>
      </c>
      <c r="AA79" s="9">
        <f t="shared" si="53"/>
        <v>0.004274526215101333</v>
      </c>
      <c r="AB79" s="9"/>
      <c r="AC79" s="196">
        <v>21</v>
      </c>
      <c r="AD79" s="196">
        <v>42</v>
      </c>
      <c r="AE79" s="196">
        <v>111</v>
      </c>
      <c r="AF79" s="196">
        <v>44</v>
      </c>
      <c r="AG79" s="196">
        <v>61</v>
      </c>
      <c r="AH79" s="196">
        <v>38</v>
      </c>
      <c r="AI79" s="196">
        <v>14</v>
      </c>
      <c r="AJ79" s="196">
        <v>3</v>
      </c>
      <c r="AK79" s="196">
        <v>334</v>
      </c>
      <c r="AL79" s="5"/>
      <c r="AM79" s="193">
        <v>-11</v>
      </c>
      <c r="AN79" s="193">
        <v>-22</v>
      </c>
      <c r="AO79" s="193">
        <v>-7</v>
      </c>
      <c r="AP79" s="193">
        <v>-10</v>
      </c>
      <c r="AQ79" s="193">
        <v>-5</v>
      </c>
      <c r="AR79" s="193">
        <v>-5</v>
      </c>
      <c r="AS79" s="193">
        <v>-1</v>
      </c>
      <c r="AT79" s="193">
        <v>-1</v>
      </c>
      <c r="AU79" s="193">
        <v>-62</v>
      </c>
      <c r="AV79">
        <f t="shared" si="54"/>
        <v>11</v>
      </c>
      <c r="AW79">
        <f t="shared" si="55"/>
        <v>22</v>
      </c>
      <c r="AX79">
        <f t="shared" si="56"/>
        <v>7</v>
      </c>
      <c r="AY79">
        <f t="shared" si="57"/>
        <v>10</v>
      </c>
      <c r="AZ79">
        <f t="shared" si="58"/>
        <v>5</v>
      </c>
      <c r="BA79">
        <f t="shared" si="59"/>
        <v>5</v>
      </c>
      <c r="BB79">
        <f t="shared" si="60"/>
        <v>1</v>
      </c>
      <c r="BC79">
        <f t="shared" si="61"/>
        <v>1</v>
      </c>
      <c r="BD79">
        <f t="shared" si="62"/>
        <v>62</v>
      </c>
      <c r="BG79" s="188">
        <v>169763.9946666667</v>
      </c>
      <c r="BH79" s="107">
        <f t="shared" si="63"/>
        <v>42440.998666666674</v>
      </c>
      <c r="BI79" s="108">
        <f t="shared" si="64"/>
        <v>1018583.9680000001</v>
      </c>
      <c r="BJ79" s="27">
        <f t="shared" si="64"/>
        <v>254645.99200000003</v>
      </c>
      <c r="BK79" s="25">
        <f t="shared" si="65"/>
        <v>0.8</v>
      </c>
      <c r="BL79" s="26">
        <f t="shared" si="66"/>
        <v>0.2</v>
      </c>
      <c r="BM79" s="111">
        <f t="shared" si="69"/>
        <v>169763.9946666667</v>
      </c>
      <c r="BN79" s="186">
        <v>219424.11555555556</v>
      </c>
      <c r="BO79" s="135">
        <f t="shared" si="70"/>
        <v>54856.02888888889</v>
      </c>
      <c r="BP79" s="135">
        <f t="shared" si="85"/>
        <v>1316544.6933333334</v>
      </c>
      <c r="BQ79" s="135">
        <f t="shared" si="86"/>
        <v>329136.17333333334</v>
      </c>
      <c r="BR79" s="141">
        <f t="shared" si="71"/>
        <v>219424.11555555556</v>
      </c>
      <c r="BS79" s="185">
        <v>218257.77155555558</v>
      </c>
      <c r="BT79" s="135">
        <f t="shared" si="72"/>
        <v>54564.442888888894</v>
      </c>
      <c r="BU79" s="135">
        <f t="shared" si="87"/>
        <v>1309546.6293333336</v>
      </c>
      <c r="BV79" s="135">
        <f t="shared" si="73"/>
        <v>327386.6573333334</v>
      </c>
      <c r="BW79" s="141">
        <f t="shared" si="74"/>
        <v>218257.77155555558</v>
      </c>
      <c r="BX79" s="185">
        <v>125713.28000000001</v>
      </c>
      <c r="BY79" s="135">
        <f t="shared" si="75"/>
        <v>31428.320000000003</v>
      </c>
      <c r="BZ79" s="135">
        <f t="shared" si="88"/>
        <v>754279.68</v>
      </c>
      <c r="CA79" s="135">
        <f t="shared" si="76"/>
        <v>188569.92</v>
      </c>
      <c r="CB79" s="141">
        <f t="shared" si="77"/>
        <v>125713.28000000001</v>
      </c>
      <c r="CC79" s="230">
        <f t="shared" si="78"/>
        <v>491938.92977777775</v>
      </c>
      <c r="CD79" s="135">
        <f t="shared" si="79"/>
        <v>122984.73244444444</v>
      </c>
      <c r="CE79" s="135">
        <f t="shared" si="89"/>
        <v>2951633.5786666665</v>
      </c>
      <c r="CF79" s="135">
        <f t="shared" si="80"/>
        <v>737908.3946666666</v>
      </c>
      <c r="CG79" s="141">
        <f t="shared" si="81"/>
        <v>491938.92977777775</v>
      </c>
      <c r="CH79" s="185">
        <v>0</v>
      </c>
      <c r="CI79" s="135">
        <f t="shared" si="82"/>
        <v>0</v>
      </c>
      <c r="CJ79" s="135">
        <f t="shared" si="90"/>
        <v>0</v>
      </c>
      <c r="CK79" s="135">
        <f t="shared" si="83"/>
        <v>0</v>
      </c>
      <c r="CL79" s="141">
        <f t="shared" si="84"/>
        <v>0</v>
      </c>
    </row>
    <row r="80" spans="1:90" ht="12.75">
      <c r="A80" s="3"/>
      <c r="B80" s="3" t="s">
        <v>379</v>
      </c>
      <c r="C80" s="2" t="s">
        <v>85</v>
      </c>
      <c r="D80" s="5">
        <f t="shared" si="67"/>
        <v>107735</v>
      </c>
      <c r="E80" s="190">
        <v>1069</v>
      </c>
      <c r="F80" s="18">
        <f t="shared" si="68"/>
        <v>333</v>
      </c>
      <c r="G80" s="214">
        <v>4.391202618036971</v>
      </c>
      <c r="H80" s="202">
        <v>131</v>
      </c>
      <c r="I80"/>
      <c r="J80" s="196">
        <v>55731</v>
      </c>
      <c r="K80" s="196">
        <v>20551</v>
      </c>
      <c r="L80" s="196">
        <v>16109</v>
      </c>
      <c r="M80" s="196">
        <v>8220</v>
      </c>
      <c r="N80" s="196">
        <v>4248</v>
      </c>
      <c r="O80" s="196">
        <v>2206</v>
      </c>
      <c r="P80" s="196">
        <v>624</v>
      </c>
      <c r="Q80" s="196">
        <v>46</v>
      </c>
      <c r="R80" s="196">
        <v>107735</v>
      </c>
      <c r="S80" s="5"/>
      <c r="T80" s="9">
        <f t="shared" si="46"/>
        <v>0.5172970715180768</v>
      </c>
      <c r="U80" s="9">
        <f t="shared" si="47"/>
        <v>0.19075509351649883</v>
      </c>
      <c r="V80" s="9">
        <f t="shared" si="48"/>
        <v>0.14952429572562306</v>
      </c>
      <c r="W80" s="9">
        <f t="shared" si="49"/>
        <v>0.07629832459275072</v>
      </c>
      <c r="X80" s="9">
        <f t="shared" si="50"/>
        <v>0.039430083074209865</v>
      </c>
      <c r="Y80" s="9">
        <f t="shared" si="51"/>
        <v>0.020476168376108043</v>
      </c>
      <c r="Z80" s="9">
        <f t="shared" si="52"/>
        <v>0.0057919896041212235</v>
      </c>
      <c r="AA80" s="9">
        <f t="shared" si="53"/>
        <v>0.00042697359261150043</v>
      </c>
      <c r="AB80" s="9"/>
      <c r="AC80" s="196">
        <v>129</v>
      </c>
      <c r="AD80" s="196">
        <v>110</v>
      </c>
      <c r="AE80" s="196">
        <v>113</v>
      </c>
      <c r="AF80" s="196">
        <v>17</v>
      </c>
      <c r="AG80" s="196">
        <v>20</v>
      </c>
      <c r="AH80" s="196">
        <v>14</v>
      </c>
      <c r="AI80" s="196">
        <v>0</v>
      </c>
      <c r="AJ80" s="196">
        <v>0</v>
      </c>
      <c r="AK80" s="196">
        <v>403</v>
      </c>
      <c r="AL80" s="5"/>
      <c r="AM80" s="193">
        <v>63</v>
      </c>
      <c r="AN80" s="193">
        <v>-4</v>
      </c>
      <c r="AO80" s="193">
        <v>14</v>
      </c>
      <c r="AP80" s="193">
        <v>-12</v>
      </c>
      <c r="AQ80" s="193">
        <v>12</v>
      </c>
      <c r="AR80" s="193">
        <v>-4</v>
      </c>
      <c r="AS80" s="193">
        <v>2</v>
      </c>
      <c r="AT80" s="193">
        <v>-1</v>
      </c>
      <c r="AU80" s="193">
        <v>70</v>
      </c>
      <c r="AV80">
        <f t="shared" si="54"/>
        <v>-63</v>
      </c>
      <c r="AW80">
        <f t="shared" si="55"/>
        <v>4</v>
      </c>
      <c r="AX80">
        <f t="shared" si="56"/>
        <v>-14</v>
      </c>
      <c r="AY80">
        <f t="shared" si="57"/>
        <v>12</v>
      </c>
      <c r="AZ80">
        <f t="shared" si="58"/>
        <v>-12</v>
      </c>
      <c r="BA80">
        <f t="shared" si="59"/>
        <v>4</v>
      </c>
      <c r="BB80">
        <f t="shared" si="60"/>
        <v>-2</v>
      </c>
      <c r="BC80">
        <f t="shared" si="61"/>
        <v>1</v>
      </c>
      <c r="BD80">
        <f t="shared" si="62"/>
        <v>-70</v>
      </c>
      <c r="BG80" s="188">
        <v>1004575.56</v>
      </c>
      <c r="BH80" s="107" t="str">
        <f t="shared" si="63"/>
        <v>0</v>
      </c>
      <c r="BI80" s="108">
        <f t="shared" si="64"/>
        <v>6027453.36</v>
      </c>
      <c r="BJ80" s="27">
        <f t="shared" si="64"/>
        <v>0</v>
      </c>
      <c r="BK80" s="25" t="str">
        <f t="shared" si="65"/>
        <v>100%</v>
      </c>
      <c r="BL80" s="26" t="str">
        <f t="shared" si="66"/>
        <v>0%</v>
      </c>
      <c r="BM80" s="111">
        <f t="shared" si="69"/>
        <v>1004575.56</v>
      </c>
      <c r="BN80" s="186">
        <v>934470.9533333333</v>
      </c>
      <c r="BO80" s="135" t="str">
        <f t="shared" si="70"/>
        <v>0</v>
      </c>
      <c r="BP80" s="135">
        <f t="shared" si="85"/>
        <v>5606825.72</v>
      </c>
      <c r="BQ80" s="135">
        <f t="shared" si="86"/>
        <v>0</v>
      </c>
      <c r="BR80" s="141">
        <f t="shared" si="71"/>
        <v>934470.9533333333</v>
      </c>
      <c r="BS80" s="185">
        <v>605300.9866666667</v>
      </c>
      <c r="BT80" s="135" t="str">
        <f t="shared" si="72"/>
        <v>0</v>
      </c>
      <c r="BU80" s="135">
        <f t="shared" si="87"/>
        <v>3631805.92</v>
      </c>
      <c r="BV80" s="135">
        <f t="shared" si="73"/>
        <v>0</v>
      </c>
      <c r="BW80" s="141">
        <f t="shared" si="74"/>
        <v>605300.9866666667</v>
      </c>
      <c r="BX80" s="185">
        <v>765813.4666666666</v>
      </c>
      <c r="BY80" s="135" t="str">
        <f t="shared" si="75"/>
        <v>0</v>
      </c>
      <c r="BZ80" s="135">
        <f t="shared" si="88"/>
        <v>4594880.799999999</v>
      </c>
      <c r="CA80" s="135">
        <f t="shared" si="76"/>
        <v>0</v>
      </c>
      <c r="CB80" s="141">
        <f t="shared" si="77"/>
        <v>765813.4666666666</v>
      </c>
      <c r="CC80" s="230">
        <f t="shared" si="78"/>
        <v>462919.42888888885</v>
      </c>
      <c r="CD80" s="135" t="str">
        <f t="shared" si="79"/>
        <v>0</v>
      </c>
      <c r="CE80" s="135">
        <f t="shared" si="89"/>
        <v>2777516.5733333332</v>
      </c>
      <c r="CF80" s="135">
        <f t="shared" si="80"/>
        <v>0</v>
      </c>
      <c r="CG80" s="141">
        <f t="shared" si="81"/>
        <v>462919.42888888885</v>
      </c>
      <c r="CH80" s="185">
        <v>0</v>
      </c>
      <c r="CI80" s="135" t="str">
        <f t="shared" si="82"/>
        <v>0</v>
      </c>
      <c r="CJ80" s="135">
        <f t="shared" si="90"/>
        <v>0</v>
      </c>
      <c r="CK80" s="135">
        <f t="shared" si="83"/>
        <v>0</v>
      </c>
      <c r="CL80" s="141">
        <f t="shared" si="84"/>
        <v>0</v>
      </c>
    </row>
    <row r="81" spans="1:90" ht="12.75">
      <c r="A81" s="3" t="s">
        <v>378</v>
      </c>
      <c r="B81" s="3" t="s">
        <v>379</v>
      </c>
      <c r="C81" s="2" t="s">
        <v>86</v>
      </c>
      <c r="D81" s="5">
        <f t="shared" si="67"/>
        <v>33301</v>
      </c>
      <c r="E81" s="190">
        <v>593</v>
      </c>
      <c r="F81" s="18">
        <f t="shared" si="68"/>
        <v>130</v>
      </c>
      <c r="G81" s="214">
        <v>8.584858044297444</v>
      </c>
      <c r="H81" s="202">
        <v>79</v>
      </c>
      <c r="I81"/>
      <c r="J81" s="196">
        <v>3480</v>
      </c>
      <c r="K81" s="196">
        <v>7139</v>
      </c>
      <c r="L81" s="196">
        <v>7306</v>
      </c>
      <c r="M81" s="196">
        <v>5494</v>
      </c>
      <c r="N81" s="196">
        <v>4766</v>
      </c>
      <c r="O81" s="196">
        <v>2914</v>
      </c>
      <c r="P81" s="196">
        <v>2073</v>
      </c>
      <c r="Q81" s="196">
        <v>129</v>
      </c>
      <c r="R81" s="196">
        <v>33301</v>
      </c>
      <c r="S81" s="5"/>
      <c r="T81" s="9">
        <f t="shared" si="46"/>
        <v>0.10450136632533558</v>
      </c>
      <c r="U81" s="9">
        <f t="shared" si="47"/>
        <v>0.21437794660820997</v>
      </c>
      <c r="V81" s="9">
        <f t="shared" si="48"/>
        <v>0.2193928110266959</v>
      </c>
      <c r="W81" s="9">
        <f t="shared" si="49"/>
        <v>0.1649800306297108</v>
      </c>
      <c r="X81" s="9">
        <f t="shared" si="50"/>
        <v>0.14311882526050268</v>
      </c>
      <c r="Y81" s="9">
        <f t="shared" si="51"/>
        <v>0.08750487973334134</v>
      </c>
      <c r="Z81" s="9">
        <f t="shared" si="52"/>
        <v>0.06225038287138524</v>
      </c>
      <c r="AA81" s="9">
        <f t="shared" si="53"/>
        <v>0.003873757544818474</v>
      </c>
      <c r="AB81" s="9"/>
      <c r="AC81" s="196">
        <v>18</v>
      </c>
      <c r="AD81" s="196">
        <v>30</v>
      </c>
      <c r="AE81" s="196">
        <v>43</v>
      </c>
      <c r="AF81" s="196">
        <v>9</v>
      </c>
      <c r="AG81" s="196">
        <v>30</v>
      </c>
      <c r="AH81" s="196">
        <v>2</v>
      </c>
      <c r="AI81" s="196">
        <v>4</v>
      </c>
      <c r="AJ81" s="196">
        <v>0</v>
      </c>
      <c r="AK81" s="196">
        <v>136</v>
      </c>
      <c r="AL81" s="5"/>
      <c r="AM81" s="193">
        <v>12</v>
      </c>
      <c r="AN81" s="193">
        <v>3</v>
      </c>
      <c r="AO81" s="193">
        <v>-1</v>
      </c>
      <c r="AP81" s="193">
        <v>-3</v>
      </c>
      <c r="AQ81" s="193">
        <v>-10</v>
      </c>
      <c r="AR81" s="193">
        <v>0</v>
      </c>
      <c r="AS81" s="193">
        <v>5</v>
      </c>
      <c r="AT81" s="193">
        <v>0</v>
      </c>
      <c r="AU81" s="193">
        <v>6</v>
      </c>
      <c r="AV81">
        <f t="shared" si="54"/>
        <v>-12</v>
      </c>
      <c r="AW81">
        <f t="shared" si="55"/>
        <v>-3</v>
      </c>
      <c r="AX81">
        <f t="shared" si="56"/>
        <v>1</v>
      </c>
      <c r="AY81">
        <f t="shared" si="57"/>
        <v>3</v>
      </c>
      <c r="AZ81">
        <f t="shared" si="58"/>
        <v>10</v>
      </c>
      <c r="BA81">
        <f t="shared" si="59"/>
        <v>0</v>
      </c>
      <c r="BB81">
        <f t="shared" si="60"/>
        <v>-5</v>
      </c>
      <c r="BC81">
        <f t="shared" si="61"/>
        <v>0</v>
      </c>
      <c r="BD81">
        <f t="shared" si="62"/>
        <v>-6</v>
      </c>
      <c r="BG81" s="188">
        <v>169252.272</v>
      </c>
      <c r="BH81" s="107">
        <f t="shared" si="63"/>
        <v>42313.068</v>
      </c>
      <c r="BI81" s="108">
        <f t="shared" si="64"/>
        <v>1015513.632</v>
      </c>
      <c r="BJ81" s="27">
        <f t="shared" si="64"/>
        <v>253878.408</v>
      </c>
      <c r="BK81" s="25">
        <f t="shared" si="65"/>
        <v>0.8</v>
      </c>
      <c r="BL81" s="26">
        <f t="shared" si="66"/>
        <v>0.2</v>
      </c>
      <c r="BM81" s="111">
        <f t="shared" si="69"/>
        <v>169252.272</v>
      </c>
      <c r="BN81" s="186">
        <v>146852.504</v>
      </c>
      <c r="BO81" s="135">
        <f t="shared" si="70"/>
        <v>36713.126</v>
      </c>
      <c r="BP81" s="135">
        <f t="shared" si="85"/>
        <v>881115.024</v>
      </c>
      <c r="BQ81" s="135">
        <f t="shared" si="86"/>
        <v>220278.756</v>
      </c>
      <c r="BR81" s="141">
        <f t="shared" si="71"/>
        <v>146852.504</v>
      </c>
      <c r="BS81" s="185">
        <v>219434.72</v>
      </c>
      <c r="BT81" s="135">
        <f t="shared" si="72"/>
        <v>54858.68</v>
      </c>
      <c r="BU81" s="135">
        <f t="shared" si="87"/>
        <v>1316608.32</v>
      </c>
      <c r="BV81" s="135">
        <f t="shared" si="73"/>
        <v>329152.08</v>
      </c>
      <c r="BW81" s="141">
        <f t="shared" si="74"/>
        <v>219434.72</v>
      </c>
      <c r="BX81" s="185">
        <v>160235.19999999998</v>
      </c>
      <c r="BY81" s="135">
        <f t="shared" si="75"/>
        <v>40058.799999999996</v>
      </c>
      <c r="BZ81" s="135">
        <f t="shared" si="88"/>
        <v>961411.2</v>
      </c>
      <c r="CA81" s="135">
        <f t="shared" si="76"/>
        <v>240352.8</v>
      </c>
      <c r="CB81" s="141">
        <f t="shared" si="77"/>
        <v>160235.19999999998</v>
      </c>
      <c r="CC81" s="230">
        <f t="shared" si="78"/>
        <v>170353.3582222222</v>
      </c>
      <c r="CD81" s="135">
        <f t="shared" si="79"/>
        <v>42588.33955555555</v>
      </c>
      <c r="CE81" s="135">
        <f t="shared" si="89"/>
        <v>1022120.1493333331</v>
      </c>
      <c r="CF81" s="135">
        <f t="shared" si="80"/>
        <v>255530.03733333328</v>
      </c>
      <c r="CG81" s="141">
        <f t="shared" si="81"/>
        <v>170353.3582222222</v>
      </c>
      <c r="CH81" s="185">
        <v>0</v>
      </c>
      <c r="CI81" s="135">
        <f t="shared" si="82"/>
        <v>0</v>
      </c>
      <c r="CJ81" s="135">
        <f t="shared" si="90"/>
        <v>0</v>
      </c>
      <c r="CK81" s="135">
        <f t="shared" si="83"/>
        <v>0</v>
      </c>
      <c r="CL81" s="141">
        <f t="shared" si="84"/>
        <v>0</v>
      </c>
    </row>
    <row r="82" spans="1:90" ht="12.75">
      <c r="A82" s="3"/>
      <c r="B82" s="3" t="s">
        <v>386</v>
      </c>
      <c r="C82" s="2" t="s">
        <v>87</v>
      </c>
      <c r="D82" s="5">
        <f t="shared" si="67"/>
        <v>132672</v>
      </c>
      <c r="E82" s="190">
        <v>1659</v>
      </c>
      <c r="F82" s="18">
        <f t="shared" si="68"/>
        <v>771</v>
      </c>
      <c r="G82" s="214">
        <v>4.649973849152493</v>
      </c>
      <c r="H82" s="202">
        <v>106</v>
      </c>
      <c r="I82"/>
      <c r="J82" s="196">
        <v>79192</v>
      </c>
      <c r="K82" s="196">
        <v>23573</v>
      </c>
      <c r="L82" s="196">
        <v>14291</v>
      </c>
      <c r="M82" s="196">
        <v>8642</v>
      </c>
      <c r="N82" s="196">
        <v>4178</v>
      </c>
      <c r="O82" s="196">
        <v>1848</v>
      </c>
      <c r="P82" s="196">
        <v>826</v>
      </c>
      <c r="Q82" s="196">
        <v>122</v>
      </c>
      <c r="R82" s="196">
        <v>132672</v>
      </c>
      <c r="S82" s="5"/>
      <c r="T82" s="9">
        <f t="shared" si="46"/>
        <v>0.5969006271104679</v>
      </c>
      <c r="U82" s="9">
        <f t="shared" si="47"/>
        <v>0.1776787867824409</v>
      </c>
      <c r="V82" s="9">
        <f t="shared" si="48"/>
        <v>0.10771677520501688</v>
      </c>
      <c r="W82" s="9">
        <f t="shared" si="49"/>
        <v>0.0651380849011095</v>
      </c>
      <c r="X82" s="9">
        <f t="shared" si="50"/>
        <v>0.031491196333815724</v>
      </c>
      <c r="Y82" s="9">
        <f t="shared" si="51"/>
        <v>0.013929088277858177</v>
      </c>
      <c r="Z82" s="9">
        <f t="shared" si="52"/>
        <v>0.006225880366618427</v>
      </c>
      <c r="AA82" s="9">
        <f t="shared" si="53"/>
        <v>0.0009195610226724553</v>
      </c>
      <c r="AB82" s="9"/>
      <c r="AC82" s="196">
        <v>185</v>
      </c>
      <c r="AD82" s="196">
        <v>204</v>
      </c>
      <c r="AE82" s="196">
        <v>96</v>
      </c>
      <c r="AF82" s="196">
        <v>79</v>
      </c>
      <c r="AG82" s="196">
        <v>35</v>
      </c>
      <c r="AH82" s="196">
        <v>69</v>
      </c>
      <c r="AI82" s="196">
        <v>27</v>
      </c>
      <c r="AJ82" s="196">
        <v>1</v>
      </c>
      <c r="AK82" s="196">
        <v>696</v>
      </c>
      <c r="AL82" s="5"/>
      <c r="AM82" s="193">
        <v>-46</v>
      </c>
      <c r="AN82" s="193">
        <v>-14</v>
      </c>
      <c r="AO82" s="193">
        <v>-6</v>
      </c>
      <c r="AP82" s="193">
        <v>-17</v>
      </c>
      <c r="AQ82" s="193">
        <v>6</v>
      </c>
      <c r="AR82" s="193">
        <v>4</v>
      </c>
      <c r="AS82" s="193">
        <v>-5</v>
      </c>
      <c r="AT82" s="193">
        <v>3</v>
      </c>
      <c r="AU82" s="193">
        <v>-75</v>
      </c>
      <c r="AV82">
        <f t="shared" si="54"/>
        <v>46</v>
      </c>
      <c r="AW82">
        <f t="shared" si="55"/>
        <v>14</v>
      </c>
      <c r="AX82">
        <f t="shared" si="56"/>
        <v>6</v>
      </c>
      <c r="AY82">
        <f t="shared" si="57"/>
        <v>17</v>
      </c>
      <c r="AZ82">
        <f t="shared" si="58"/>
        <v>-6</v>
      </c>
      <c r="BA82">
        <f t="shared" si="59"/>
        <v>-4</v>
      </c>
      <c r="BB82">
        <f t="shared" si="60"/>
        <v>5</v>
      </c>
      <c r="BC82">
        <f t="shared" si="61"/>
        <v>-3</v>
      </c>
      <c r="BD82">
        <f t="shared" si="62"/>
        <v>75</v>
      </c>
      <c r="BG82" s="188">
        <v>403301.42666666664</v>
      </c>
      <c r="BH82" s="107" t="str">
        <f t="shared" si="63"/>
        <v>0</v>
      </c>
      <c r="BI82" s="108">
        <f t="shared" si="64"/>
        <v>2419808.5599999996</v>
      </c>
      <c r="BJ82" s="27">
        <f t="shared" si="64"/>
        <v>0</v>
      </c>
      <c r="BK82" s="25" t="str">
        <f t="shared" si="65"/>
        <v>100%</v>
      </c>
      <c r="BL82" s="26" t="str">
        <f t="shared" si="66"/>
        <v>0%</v>
      </c>
      <c r="BM82" s="111">
        <f t="shared" si="69"/>
        <v>403301.42666666664</v>
      </c>
      <c r="BN82" s="186">
        <v>525104.9544444445</v>
      </c>
      <c r="BO82" s="135" t="str">
        <f t="shared" si="70"/>
        <v>0</v>
      </c>
      <c r="BP82" s="135">
        <f t="shared" si="85"/>
        <v>3150629.726666667</v>
      </c>
      <c r="BQ82" s="135">
        <f t="shared" si="86"/>
        <v>0</v>
      </c>
      <c r="BR82" s="141">
        <f t="shared" si="71"/>
        <v>525104.9544444445</v>
      </c>
      <c r="BS82" s="185">
        <v>385288.69555555563</v>
      </c>
      <c r="BT82" s="135" t="str">
        <f t="shared" si="72"/>
        <v>0</v>
      </c>
      <c r="BU82" s="135">
        <f t="shared" si="87"/>
        <v>2311732.173333334</v>
      </c>
      <c r="BV82" s="135">
        <f t="shared" si="73"/>
        <v>0</v>
      </c>
      <c r="BW82" s="141">
        <f t="shared" si="74"/>
        <v>385288.69555555563</v>
      </c>
      <c r="BX82" s="185">
        <v>1116494.4000000001</v>
      </c>
      <c r="BY82" s="135" t="str">
        <f t="shared" si="75"/>
        <v>0</v>
      </c>
      <c r="BZ82" s="135">
        <f t="shared" si="88"/>
        <v>6698966.4</v>
      </c>
      <c r="CA82" s="135">
        <f t="shared" si="76"/>
        <v>0</v>
      </c>
      <c r="CB82" s="141">
        <f t="shared" si="77"/>
        <v>1116494.4000000001</v>
      </c>
      <c r="CC82" s="230">
        <f t="shared" si="78"/>
        <v>1048375.1111111111</v>
      </c>
      <c r="CD82" s="135" t="str">
        <f t="shared" si="79"/>
        <v>0</v>
      </c>
      <c r="CE82" s="135">
        <f t="shared" si="89"/>
        <v>6290250.666666667</v>
      </c>
      <c r="CF82" s="135">
        <f t="shared" si="80"/>
        <v>0</v>
      </c>
      <c r="CG82" s="141">
        <f t="shared" si="81"/>
        <v>1048375.1111111111</v>
      </c>
      <c r="CH82" s="185">
        <v>0</v>
      </c>
      <c r="CI82" s="135" t="str">
        <f t="shared" si="82"/>
        <v>0</v>
      </c>
      <c r="CJ82" s="135">
        <f t="shared" si="90"/>
        <v>0</v>
      </c>
      <c r="CK82" s="135">
        <f t="shared" si="83"/>
        <v>0</v>
      </c>
      <c r="CL82" s="141">
        <f t="shared" si="84"/>
        <v>0</v>
      </c>
    </row>
    <row r="83" spans="1:90" ht="12.75">
      <c r="A83" s="3" t="s">
        <v>381</v>
      </c>
      <c r="B83" s="3" t="s">
        <v>375</v>
      </c>
      <c r="C83" s="2" t="s">
        <v>88</v>
      </c>
      <c r="D83" s="5">
        <f t="shared" si="67"/>
        <v>50807</v>
      </c>
      <c r="E83" s="190">
        <v>436</v>
      </c>
      <c r="F83" s="18">
        <f t="shared" si="68"/>
        <v>257</v>
      </c>
      <c r="G83" s="214">
        <v>6.76540674829518</v>
      </c>
      <c r="H83" s="202">
        <v>14</v>
      </c>
      <c r="I83"/>
      <c r="J83" s="196">
        <v>6834</v>
      </c>
      <c r="K83" s="196">
        <v>16152</v>
      </c>
      <c r="L83" s="196">
        <v>13289</v>
      </c>
      <c r="M83" s="196">
        <v>6723</v>
      </c>
      <c r="N83" s="196">
        <v>4124</v>
      </c>
      <c r="O83" s="196">
        <v>2214</v>
      </c>
      <c r="P83" s="196">
        <v>1401</v>
      </c>
      <c r="Q83" s="196">
        <v>70</v>
      </c>
      <c r="R83" s="196">
        <v>50807</v>
      </c>
      <c r="S83" s="5"/>
      <c r="T83" s="9">
        <f t="shared" si="46"/>
        <v>0.1345090243470388</v>
      </c>
      <c r="U83" s="9">
        <f t="shared" si="47"/>
        <v>0.3179089495541953</v>
      </c>
      <c r="V83" s="9">
        <f t="shared" si="48"/>
        <v>0.26155844667073436</v>
      </c>
      <c r="W83" s="9">
        <f t="shared" si="49"/>
        <v>0.13232428602357943</v>
      </c>
      <c r="X83" s="9">
        <f t="shared" si="50"/>
        <v>0.08116991753104887</v>
      </c>
      <c r="Y83" s="9">
        <f t="shared" si="51"/>
        <v>0.04357667250575708</v>
      </c>
      <c r="Z83" s="9">
        <f t="shared" si="52"/>
        <v>0.027574940460960103</v>
      </c>
      <c r="AA83" s="9">
        <f t="shared" si="53"/>
        <v>0.0013777629066860865</v>
      </c>
      <c r="AB83" s="9"/>
      <c r="AC83" s="196">
        <v>23</v>
      </c>
      <c r="AD83" s="196">
        <v>24</v>
      </c>
      <c r="AE83" s="196">
        <v>48</v>
      </c>
      <c r="AF83" s="196">
        <v>47</v>
      </c>
      <c r="AG83" s="196">
        <v>31</v>
      </c>
      <c r="AH83" s="196">
        <v>17</v>
      </c>
      <c r="AI83" s="196">
        <v>-6</v>
      </c>
      <c r="AJ83" s="196">
        <v>-1</v>
      </c>
      <c r="AK83" s="196">
        <v>183</v>
      </c>
      <c r="AL83" s="5"/>
      <c r="AM83" s="193">
        <v>-47</v>
      </c>
      <c r="AN83" s="193">
        <v>6</v>
      </c>
      <c r="AO83" s="193">
        <v>-23</v>
      </c>
      <c r="AP83" s="193">
        <v>-7</v>
      </c>
      <c r="AQ83" s="193">
        <v>-6</v>
      </c>
      <c r="AR83" s="193">
        <v>0</v>
      </c>
      <c r="AS83" s="193">
        <v>3</v>
      </c>
      <c r="AT83" s="193">
        <v>0</v>
      </c>
      <c r="AU83" s="193">
        <v>-74</v>
      </c>
      <c r="AV83">
        <f t="shared" si="54"/>
        <v>47</v>
      </c>
      <c r="AW83">
        <f t="shared" si="55"/>
        <v>-6</v>
      </c>
      <c r="AX83">
        <f t="shared" si="56"/>
        <v>23</v>
      </c>
      <c r="AY83">
        <f t="shared" si="57"/>
        <v>7</v>
      </c>
      <c r="AZ83">
        <f t="shared" si="58"/>
        <v>6</v>
      </c>
      <c r="BA83">
        <f t="shared" si="59"/>
        <v>0</v>
      </c>
      <c r="BB83">
        <f t="shared" si="60"/>
        <v>-3</v>
      </c>
      <c r="BC83">
        <f t="shared" si="61"/>
        <v>0</v>
      </c>
      <c r="BD83">
        <f t="shared" si="62"/>
        <v>74</v>
      </c>
      <c r="BG83" s="188">
        <v>294112.6026666667</v>
      </c>
      <c r="BH83" s="107">
        <f t="shared" si="63"/>
        <v>73528.15066666667</v>
      </c>
      <c r="BI83" s="108">
        <f t="shared" si="64"/>
        <v>1764675.616</v>
      </c>
      <c r="BJ83" s="27">
        <f t="shared" si="64"/>
        <v>441168.904</v>
      </c>
      <c r="BK83" s="25">
        <f t="shared" si="65"/>
        <v>0.8</v>
      </c>
      <c r="BL83" s="26">
        <f t="shared" si="66"/>
        <v>0.2</v>
      </c>
      <c r="BM83" s="111">
        <f t="shared" si="69"/>
        <v>294112.6026666667</v>
      </c>
      <c r="BN83" s="186">
        <v>154954.73688888887</v>
      </c>
      <c r="BO83" s="135">
        <f t="shared" si="70"/>
        <v>38738.68422222222</v>
      </c>
      <c r="BP83" s="135">
        <f t="shared" si="85"/>
        <v>929728.4213333332</v>
      </c>
      <c r="BQ83" s="135">
        <f t="shared" si="86"/>
        <v>232432.1053333333</v>
      </c>
      <c r="BR83" s="141">
        <f t="shared" si="71"/>
        <v>154954.73688888887</v>
      </c>
      <c r="BS83" s="185">
        <v>450400.02488888893</v>
      </c>
      <c r="BT83" s="135">
        <f t="shared" si="72"/>
        <v>112600.00622222223</v>
      </c>
      <c r="BU83" s="135">
        <f t="shared" si="87"/>
        <v>2702400.1493333336</v>
      </c>
      <c r="BV83" s="135">
        <f t="shared" si="73"/>
        <v>675600.0373333334</v>
      </c>
      <c r="BW83" s="141">
        <f t="shared" si="74"/>
        <v>450400.02488888893</v>
      </c>
      <c r="BX83" s="185">
        <v>396429.5466666667</v>
      </c>
      <c r="BY83" s="135">
        <f t="shared" si="75"/>
        <v>99107.38666666667</v>
      </c>
      <c r="BZ83" s="135">
        <f t="shared" si="88"/>
        <v>2378577.2800000003</v>
      </c>
      <c r="CA83" s="135">
        <f t="shared" si="76"/>
        <v>594644.3200000001</v>
      </c>
      <c r="CB83" s="141">
        <f t="shared" si="77"/>
        <v>396429.5466666667</v>
      </c>
      <c r="CC83" s="230">
        <f t="shared" si="78"/>
        <v>274680.75555555563</v>
      </c>
      <c r="CD83" s="135">
        <f t="shared" si="79"/>
        <v>68670.18888888891</v>
      </c>
      <c r="CE83" s="135">
        <f t="shared" si="89"/>
        <v>1648084.5333333337</v>
      </c>
      <c r="CF83" s="135">
        <f t="shared" si="80"/>
        <v>412021.1333333334</v>
      </c>
      <c r="CG83" s="141">
        <f t="shared" si="81"/>
        <v>274680.75555555563</v>
      </c>
      <c r="CH83" s="185">
        <v>0</v>
      </c>
      <c r="CI83" s="135">
        <f t="shared" si="82"/>
        <v>0</v>
      </c>
      <c r="CJ83" s="135">
        <f t="shared" si="90"/>
        <v>0</v>
      </c>
      <c r="CK83" s="135">
        <f t="shared" si="83"/>
        <v>0</v>
      </c>
      <c r="CL83" s="141">
        <f t="shared" si="84"/>
        <v>0</v>
      </c>
    </row>
    <row r="84" spans="1:90" ht="12.75">
      <c r="A84" s="3"/>
      <c r="B84" s="3" t="s">
        <v>390</v>
      </c>
      <c r="C84" s="2" t="s">
        <v>89</v>
      </c>
      <c r="D84" s="5">
        <f t="shared" si="67"/>
        <v>135721</v>
      </c>
      <c r="E84" s="190">
        <v>1349</v>
      </c>
      <c r="F84" s="18">
        <f t="shared" si="68"/>
        <v>500</v>
      </c>
      <c r="G84" s="214">
        <v>6.2325058568860845</v>
      </c>
      <c r="H84" s="202">
        <v>77</v>
      </c>
      <c r="I84"/>
      <c r="J84" s="196">
        <v>42196</v>
      </c>
      <c r="K84" s="196">
        <v>38187</v>
      </c>
      <c r="L84" s="196">
        <v>29578</v>
      </c>
      <c r="M84" s="196">
        <v>15735</v>
      </c>
      <c r="N84" s="196">
        <v>6539</v>
      </c>
      <c r="O84" s="196">
        <v>2391</v>
      </c>
      <c r="P84" s="196">
        <v>956</v>
      </c>
      <c r="Q84" s="196">
        <v>139</v>
      </c>
      <c r="R84" s="196">
        <v>135721</v>
      </c>
      <c r="S84" s="5"/>
      <c r="T84" s="9">
        <f t="shared" si="46"/>
        <v>0.31090251324408164</v>
      </c>
      <c r="U84" s="9">
        <f t="shared" si="47"/>
        <v>0.2813639746244133</v>
      </c>
      <c r="V84" s="9">
        <f t="shared" si="48"/>
        <v>0.2179323759771885</v>
      </c>
      <c r="W84" s="9">
        <f t="shared" si="49"/>
        <v>0.11593636946382653</v>
      </c>
      <c r="X84" s="9">
        <f t="shared" si="50"/>
        <v>0.04817972163482438</v>
      </c>
      <c r="Y84" s="9">
        <f t="shared" si="51"/>
        <v>0.017617023157801667</v>
      </c>
      <c r="Z84" s="9">
        <f t="shared" si="52"/>
        <v>0.0070438620405095746</v>
      </c>
      <c r="AA84" s="9">
        <f t="shared" si="53"/>
        <v>0.0010241598573544257</v>
      </c>
      <c r="AB84" s="9"/>
      <c r="AC84" s="196">
        <v>132</v>
      </c>
      <c r="AD84" s="196">
        <v>201</v>
      </c>
      <c r="AE84" s="196">
        <v>139</v>
      </c>
      <c r="AF84" s="196">
        <v>84</v>
      </c>
      <c r="AG84" s="196">
        <v>41</v>
      </c>
      <c r="AH84" s="196">
        <v>19</v>
      </c>
      <c r="AI84" s="196">
        <v>-2</v>
      </c>
      <c r="AJ84" s="196">
        <v>-1</v>
      </c>
      <c r="AK84" s="196">
        <v>613</v>
      </c>
      <c r="AL84" s="5"/>
      <c r="AM84" s="193">
        <v>130</v>
      </c>
      <c r="AN84" s="193">
        <v>-10</v>
      </c>
      <c r="AO84" s="193">
        <v>-32</v>
      </c>
      <c r="AP84" s="193">
        <v>6</v>
      </c>
      <c r="AQ84" s="193">
        <v>16</v>
      </c>
      <c r="AR84" s="193">
        <v>-1</v>
      </c>
      <c r="AS84" s="193">
        <v>1</v>
      </c>
      <c r="AT84" s="193">
        <v>3</v>
      </c>
      <c r="AU84" s="193">
        <v>113</v>
      </c>
      <c r="AV84">
        <f t="shared" si="54"/>
        <v>-130</v>
      </c>
      <c r="AW84">
        <f t="shared" si="55"/>
        <v>10</v>
      </c>
      <c r="AX84">
        <f t="shared" si="56"/>
        <v>32</v>
      </c>
      <c r="AY84">
        <f t="shared" si="57"/>
        <v>-6</v>
      </c>
      <c r="AZ84">
        <f t="shared" si="58"/>
        <v>-16</v>
      </c>
      <c r="BA84">
        <f t="shared" si="59"/>
        <v>1</v>
      </c>
      <c r="BB84">
        <f t="shared" si="60"/>
        <v>-1</v>
      </c>
      <c r="BC84">
        <f t="shared" si="61"/>
        <v>-3</v>
      </c>
      <c r="BD84">
        <f t="shared" si="62"/>
        <v>-113</v>
      </c>
      <c r="BG84" s="188">
        <v>545784.2066666668</v>
      </c>
      <c r="BH84" s="107" t="str">
        <f t="shared" si="63"/>
        <v>0</v>
      </c>
      <c r="BI84" s="108">
        <f t="shared" si="64"/>
        <v>3274705.2400000007</v>
      </c>
      <c r="BJ84" s="27">
        <f t="shared" si="64"/>
        <v>0</v>
      </c>
      <c r="BK84" s="25" t="str">
        <f t="shared" si="65"/>
        <v>100%</v>
      </c>
      <c r="BL84" s="26" t="str">
        <f t="shared" si="66"/>
        <v>0%</v>
      </c>
      <c r="BM84" s="111">
        <f t="shared" si="69"/>
        <v>545784.2066666668</v>
      </c>
      <c r="BN84" s="186">
        <v>1153363.2566666668</v>
      </c>
      <c r="BO84" s="135" t="str">
        <f t="shared" si="70"/>
        <v>0</v>
      </c>
      <c r="BP84" s="135">
        <f t="shared" si="85"/>
        <v>6920179.540000001</v>
      </c>
      <c r="BQ84" s="135">
        <f t="shared" si="86"/>
        <v>0</v>
      </c>
      <c r="BR84" s="141">
        <f t="shared" si="71"/>
        <v>1153363.2566666668</v>
      </c>
      <c r="BS84" s="185">
        <v>768655.9377777778</v>
      </c>
      <c r="BT84" s="135" t="str">
        <f t="shared" si="72"/>
        <v>0</v>
      </c>
      <c r="BU84" s="135">
        <f t="shared" si="87"/>
        <v>4611935.626666667</v>
      </c>
      <c r="BV84" s="135">
        <f t="shared" si="73"/>
        <v>0</v>
      </c>
      <c r="BW84" s="141">
        <f t="shared" si="74"/>
        <v>768655.9377777778</v>
      </c>
      <c r="BX84" s="185">
        <v>955026.2666666665</v>
      </c>
      <c r="BY84" s="135" t="str">
        <f t="shared" si="75"/>
        <v>0</v>
      </c>
      <c r="BZ84" s="135">
        <f t="shared" si="88"/>
        <v>5730157.599999999</v>
      </c>
      <c r="CA84" s="135">
        <f t="shared" si="76"/>
        <v>0</v>
      </c>
      <c r="CB84" s="141">
        <f t="shared" si="77"/>
        <v>955026.2666666665</v>
      </c>
      <c r="CC84" s="230">
        <f t="shared" si="78"/>
        <v>675634.0511111112</v>
      </c>
      <c r="CD84" s="135" t="str">
        <f t="shared" si="79"/>
        <v>0</v>
      </c>
      <c r="CE84" s="135">
        <f t="shared" si="89"/>
        <v>4053804.306666667</v>
      </c>
      <c r="CF84" s="135">
        <f t="shared" si="80"/>
        <v>0</v>
      </c>
      <c r="CG84" s="141">
        <f t="shared" si="81"/>
        <v>675634.0511111112</v>
      </c>
      <c r="CH84" s="185">
        <v>0</v>
      </c>
      <c r="CI84" s="135" t="str">
        <f t="shared" si="82"/>
        <v>0</v>
      </c>
      <c r="CJ84" s="135">
        <f t="shared" si="90"/>
        <v>0</v>
      </c>
      <c r="CK84" s="135">
        <f t="shared" si="83"/>
        <v>0</v>
      </c>
      <c r="CL84" s="141">
        <f t="shared" si="84"/>
        <v>0</v>
      </c>
    </row>
    <row r="85" spans="1:90" ht="12.75">
      <c r="A85" s="3"/>
      <c r="B85" s="3" t="s">
        <v>404</v>
      </c>
      <c r="C85" s="2" t="s">
        <v>90</v>
      </c>
      <c r="D85" s="5">
        <f t="shared" si="67"/>
        <v>238256</v>
      </c>
      <c r="E85" s="190">
        <v>4433</v>
      </c>
      <c r="F85" s="18">
        <f t="shared" si="68"/>
        <v>952</v>
      </c>
      <c r="G85" s="214">
        <v>3.668070119852058</v>
      </c>
      <c r="H85" s="202">
        <v>345</v>
      </c>
      <c r="I85"/>
      <c r="J85" s="196">
        <v>143377</v>
      </c>
      <c r="K85" s="196">
        <v>30272</v>
      </c>
      <c r="L85" s="196">
        <v>28936</v>
      </c>
      <c r="M85" s="196">
        <v>19894</v>
      </c>
      <c r="N85" s="196">
        <v>9727</v>
      </c>
      <c r="O85" s="196">
        <v>3739</v>
      </c>
      <c r="P85" s="196">
        <v>2051</v>
      </c>
      <c r="Q85" s="196">
        <v>260</v>
      </c>
      <c r="R85" s="196">
        <v>238256</v>
      </c>
      <c r="S85" s="5"/>
      <c r="T85" s="9">
        <f t="shared" si="46"/>
        <v>0.601777080115506</v>
      </c>
      <c r="U85" s="9">
        <f t="shared" si="47"/>
        <v>0.1270566113759989</v>
      </c>
      <c r="V85" s="9">
        <f t="shared" si="48"/>
        <v>0.12144919750184675</v>
      </c>
      <c r="W85" s="9">
        <f t="shared" si="49"/>
        <v>0.08349842186555638</v>
      </c>
      <c r="X85" s="9">
        <f t="shared" si="50"/>
        <v>0.040825834396615406</v>
      </c>
      <c r="Y85" s="9">
        <f t="shared" si="51"/>
        <v>0.01569320394869384</v>
      </c>
      <c r="Z85" s="9">
        <f t="shared" si="52"/>
        <v>0.008608387616681217</v>
      </c>
      <c r="AA85" s="9">
        <f t="shared" si="53"/>
        <v>0.0010912631791014707</v>
      </c>
      <c r="AB85" s="9"/>
      <c r="AC85" s="196">
        <v>266</v>
      </c>
      <c r="AD85" s="196">
        <v>486</v>
      </c>
      <c r="AE85" s="196">
        <v>295</v>
      </c>
      <c r="AF85" s="196">
        <v>292</v>
      </c>
      <c r="AG85" s="196">
        <v>110</v>
      </c>
      <c r="AH85" s="196">
        <v>73</v>
      </c>
      <c r="AI85" s="196">
        <v>18</v>
      </c>
      <c r="AJ85" s="196">
        <v>2</v>
      </c>
      <c r="AK85" s="196">
        <v>1542</v>
      </c>
      <c r="AL85" s="5"/>
      <c r="AM85" s="193">
        <v>521</v>
      </c>
      <c r="AN85" s="193">
        <v>23</v>
      </c>
      <c r="AO85" s="193">
        <v>-7</v>
      </c>
      <c r="AP85" s="193">
        <v>30</v>
      </c>
      <c r="AQ85" s="193">
        <v>18</v>
      </c>
      <c r="AR85" s="193">
        <v>7</v>
      </c>
      <c r="AS85" s="193">
        <v>1</v>
      </c>
      <c r="AT85" s="193">
        <v>-3</v>
      </c>
      <c r="AU85" s="193">
        <v>590</v>
      </c>
      <c r="AV85">
        <f t="shared" si="54"/>
        <v>-521</v>
      </c>
      <c r="AW85">
        <f t="shared" si="55"/>
        <v>-23</v>
      </c>
      <c r="AX85">
        <f t="shared" si="56"/>
        <v>7</v>
      </c>
      <c r="AY85">
        <f t="shared" si="57"/>
        <v>-30</v>
      </c>
      <c r="AZ85">
        <f t="shared" si="58"/>
        <v>-18</v>
      </c>
      <c r="BA85">
        <f t="shared" si="59"/>
        <v>-7</v>
      </c>
      <c r="BB85">
        <f t="shared" si="60"/>
        <v>-1</v>
      </c>
      <c r="BC85">
        <f t="shared" si="61"/>
        <v>3</v>
      </c>
      <c r="BD85">
        <f t="shared" si="62"/>
        <v>-590</v>
      </c>
      <c r="BG85" s="188">
        <v>1299615.66</v>
      </c>
      <c r="BH85" s="107" t="str">
        <f t="shared" si="63"/>
        <v>0</v>
      </c>
      <c r="BI85" s="108">
        <f t="shared" si="64"/>
        <v>7797693.959999999</v>
      </c>
      <c r="BJ85" s="27">
        <f t="shared" si="64"/>
        <v>0</v>
      </c>
      <c r="BK85" s="25" t="str">
        <f t="shared" si="65"/>
        <v>100%</v>
      </c>
      <c r="BL85" s="26" t="str">
        <f t="shared" si="66"/>
        <v>0%</v>
      </c>
      <c r="BM85" s="111">
        <f t="shared" si="69"/>
        <v>1299615.66</v>
      </c>
      <c r="BN85" s="186">
        <v>1251468.2188888886</v>
      </c>
      <c r="BO85" s="135" t="str">
        <f t="shared" si="70"/>
        <v>0</v>
      </c>
      <c r="BP85" s="135">
        <f t="shared" si="85"/>
        <v>7508809.313333332</v>
      </c>
      <c r="BQ85" s="135">
        <f t="shared" si="86"/>
        <v>0</v>
      </c>
      <c r="BR85" s="141">
        <f t="shared" si="71"/>
        <v>1251468.2188888886</v>
      </c>
      <c r="BS85" s="185">
        <v>2248426.9122222224</v>
      </c>
      <c r="BT85" s="135" t="str">
        <f t="shared" si="72"/>
        <v>0</v>
      </c>
      <c r="BU85" s="135">
        <f t="shared" si="87"/>
        <v>13490561.473333335</v>
      </c>
      <c r="BV85" s="135">
        <f t="shared" si="73"/>
        <v>0</v>
      </c>
      <c r="BW85" s="141">
        <f t="shared" si="74"/>
        <v>2248426.9122222224</v>
      </c>
      <c r="BX85" s="185">
        <v>1983472.0000000002</v>
      </c>
      <c r="BY85" s="135" t="str">
        <f t="shared" si="75"/>
        <v>0</v>
      </c>
      <c r="BZ85" s="135">
        <f t="shared" si="88"/>
        <v>11900832.000000002</v>
      </c>
      <c r="CA85" s="135">
        <f t="shared" si="76"/>
        <v>0</v>
      </c>
      <c r="CB85" s="141">
        <f t="shared" si="77"/>
        <v>1983472.0000000002</v>
      </c>
      <c r="CC85" s="230">
        <f t="shared" si="78"/>
        <v>1539797.3333333333</v>
      </c>
      <c r="CD85" s="135" t="str">
        <f t="shared" si="79"/>
        <v>0</v>
      </c>
      <c r="CE85" s="135">
        <f t="shared" si="89"/>
        <v>9238784</v>
      </c>
      <c r="CF85" s="135">
        <f t="shared" si="80"/>
        <v>0</v>
      </c>
      <c r="CG85" s="141">
        <f t="shared" si="81"/>
        <v>1539797.3333333333</v>
      </c>
      <c r="CH85" s="185">
        <v>0</v>
      </c>
      <c r="CI85" s="135" t="str">
        <f t="shared" si="82"/>
        <v>0</v>
      </c>
      <c r="CJ85" s="135">
        <f t="shared" si="90"/>
        <v>0</v>
      </c>
      <c r="CK85" s="135">
        <f t="shared" si="83"/>
        <v>0</v>
      </c>
      <c r="CL85" s="141">
        <f t="shared" si="84"/>
        <v>0</v>
      </c>
    </row>
    <row r="86" spans="1:90" ht="12.75">
      <c r="A86" s="3"/>
      <c r="B86" s="3" t="s">
        <v>385</v>
      </c>
      <c r="C86" s="2" t="s">
        <v>91</v>
      </c>
      <c r="D86" s="5">
        <f t="shared" si="67"/>
        <v>131765</v>
      </c>
      <c r="E86" s="190">
        <v>153</v>
      </c>
      <c r="F86" s="18">
        <f t="shared" si="68"/>
        <v>1305</v>
      </c>
      <c r="G86" s="214">
        <v>11.605076865871363</v>
      </c>
      <c r="H86" s="202">
        <v>299</v>
      </c>
      <c r="I86"/>
      <c r="J86" s="196">
        <v>4076</v>
      </c>
      <c r="K86" s="196">
        <v>13096</v>
      </c>
      <c r="L86" s="196">
        <v>31452</v>
      </c>
      <c r="M86" s="196">
        <v>43259</v>
      </c>
      <c r="N86" s="196">
        <v>22373</v>
      </c>
      <c r="O86" s="196">
        <v>9750</v>
      </c>
      <c r="P86" s="196">
        <v>6810</v>
      </c>
      <c r="Q86" s="196">
        <v>949</v>
      </c>
      <c r="R86" s="196">
        <v>131765</v>
      </c>
      <c r="S86" s="5"/>
      <c r="T86" s="9">
        <f t="shared" si="46"/>
        <v>0.030933859522634995</v>
      </c>
      <c r="U86" s="9">
        <f t="shared" si="47"/>
        <v>0.09938906386369674</v>
      </c>
      <c r="V86" s="9">
        <f t="shared" si="48"/>
        <v>0.23869768147838955</v>
      </c>
      <c r="W86" s="9">
        <f t="shared" si="49"/>
        <v>0.3283041778924601</v>
      </c>
      <c r="X86" s="9">
        <f t="shared" si="50"/>
        <v>0.16979471027966456</v>
      </c>
      <c r="Y86" s="9">
        <f t="shared" si="51"/>
        <v>0.07399537054604789</v>
      </c>
      <c r="Z86" s="9">
        <f t="shared" si="52"/>
        <v>0.05168292035062422</v>
      </c>
      <c r="AA86" s="9">
        <f t="shared" si="53"/>
        <v>0.007202216066481994</v>
      </c>
      <c r="AB86" s="9"/>
      <c r="AC86" s="196">
        <v>134</v>
      </c>
      <c r="AD86" s="196">
        <v>254</v>
      </c>
      <c r="AE86" s="196">
        <v>354</v>
      </c>
      <c r="AF86" s="196">
        <v>223</v>
      </c>
      <c r="AG86" s="196">
        <v>20</v>
      </c>
      <c r="AH86" s="196">
        <v>4</v>
      </c>
      <c r="AI86" s="196">
        <v>119</v>
      </c>
      <c r="AJ86" s="196">
        <v>8</v>
      </c>
      <c r="AK86" s="196">
        <v>1116</v>
      </c>
      <c r="AL86" s="5"/>
      <c r="AM86" s="193">
        <v>-10</v>
      </c>
      <c r="AN86" s="193">
        <v>-25</v>
      </c>
      <c r="AO86" s="193">
        <v>-33</v>
      </c>
      <c r="AP86" s="193">
        <v>-41</v>
      </c>
      <c r="AQ86" s="193">
        <v>-41</v>
      </c>
      <c r="AR86" s="193">
        <v>-20</v>
      </c>
      <c r="AS86" s="193">
        <v>-15</v>
      </c>
      <c r="AT86" s="193">
        <v>-4</v>
      </c>
      <c r="AU86" s="193">
        <v>-189</v>
      </c>
      <c r="AV86">
        <f t="shared" si="54"/>
        <v>10</v>
      </c>
      <c r="AW86">
        <f t="shared" si="55"/>
        <v>25</v>
      </c>
      <c r="AX86">
        <f t="shared" si="56"/>
        <v>33</v>
      </c>
      <c r="AY86">
        <f t="shared" si="57"/>
        <v>41</v>
      </c>
      <c r="AZ86">
        <f t="shared" si="58"/>
        <v>41</v>
      </c>
      <c r="BA86">
        <f t="shared" si="59"/>
        <v>20</v>
      </c>
      <c r="BB86">
        <f t="shared" si="60"/>
        <v>15</v>
      </c>
      <c r="BC86">
        <f t="shared" si="61"/>
        <v>4</v>
      </c>
      <c r="BD86">
        <f t="shared" si="62"/>
        <v>189</v>
      </c>
      <c r="BG86" s="188">
        <v>1120352.8133333335</v>
      </c>
      <c r="BH86" s="107" t="str">
        <f t="shared" si="63"/>
        <v>0</v>
      </c>
      <c r="BI86" s="108">
        <f t="shared" si="64"/>
        <v>6722116.880000001</v>
      </c>
      <c r="BJ86" s="27">
        <f t="shared" si="64"/>
        <v>0</v>
      </c>
      <c r="BK86" s="25" t="str">
        <f t="shared" si="65"/>
        <v>100%</v>
      </c>
      <c r="BL86" s="26" t="str">
        <f t="shared" si="66"/>
        <v>0%</v>
      </c>
      <c r="BM86" s="111">
        <f t="shared" si="69"/>
        <v>1120352.8133333335</v>
      </c>
      <c r="BN86" s="186">
        <v>1585573.7955555555</v>
      </c>
      <c r="BO86" s="135" t="str">
        <f t="shared" si="70"/>
        <v>0</v>
      </c>
      <c r="BP86" s="135">
        <f t="shared" si="85"/>
        <v>9513442.773333333</v>
      </c>
      <c r="BQ86" s="135">
        <f t="shared" si="86"/>
        <v>0</v>
      </c>
      <c r="BR86" s="141">
        <f t="shared" si="71"/>
        <v>1585573.7955555555</v>
      </c>
      <c r="BS86" s="185">
        <v>2438081.921111111</v>
      </c>
      <c r="BT86" s="135" t="str">
        <f t="shared" si="72"/>
        <v>0</v>
      </c>
      <c r="BU86" s="135">
        <f t="shared" si="87"/>
        <v>14628491.526666667</v>
      </c>
      <c r="BV86" s="135">
        <f t="shared" si="73"/>
        <v>0</v>
      </c>
      <c r="BW86" s="141">
        <f t="shared" si="74"/>
        <v>2438081.921111111</v>
      </c>
      <c r="BX86" s="185">
        <v>1695234.2666666666</v>
      </c>
      <c r="BY86" s="135" t="str">
        <f t="shared" si="75"/>
        <v>0</v>
      </c>
      <c r="BZ86" s="135">
        <f t="shared" si="88"/>
        <v>10171405.6</v>
      </c>
      <c r="CA86" s="135">
        <f t="shared" si="76"/>
        <v>0</v>
      </c>
      <c r="CB86" s="141">
        <f t="shared" si="77"/>
        <v>1695234.2666666666</v>
      </c>
      <c r="CC86" s="230">
        <f t="shared" si="78"/>
        <v>1980076.0044444446</v>
      </c>
      <c r="CD86" s="135" t="str">
        <f t="shared" si="79"/>
        <v>0</v>
      </c>
      <c r="CE86" s="135">
        <f t="shared" si="89"/>
        <v>11880456.026666667</v>
      </c>
      <c r="CF86" s="135">
        <f t="shared" si="80"/>
        <v>0</v>
      </c>
      <c r="CG86" s="141">
        <f t="shared" si="81"/>
        <v>1980076.0044444446</v>
      </c>
      <c r="CH86" s="185">
        <v>0</v>
      </c>
      <c r="CI86" s="135" t="str">
        <f t="shared" si="82"/>
        <v>0</v>
      </c>
      <c r="CJ86" s="135">
        <f t="shared" si="90"/>
        <v>0</v>
      </c>
      <c r="CK86" s="135">
        <f t="shared" si="83"/>
        <v>0</v>
      </c>
      <c r="CL86" s="141">
        <f t="shared" si="84"/>
        <v>0</v>
      </c>
    </row>
    <row r="87" spans="1:90" ht="12.75">
      <c r="A87" s="3" t="s">
        <v>397</v>
      </c>
      <c r="B87" s="3" t="s">
        <v>384</v>
      </c>
      <c r="C87" s="2" t="s">
        <v>92</v>
      </c>
      <c r="D87" s="5">
        <f t="shared" si="67"/>
        <v>36562</v>
      </c>
      <c r="E87" s="190">
        <v>244</v>
      </c>
      <c r="F87" s="18">
        <f t="shared" si="68"/>
        <v>284</v>
      </c>
      <c r="G87" s="214">
        <v>8.075919019348792</v>
      </c>
      <c r="H87" s="202">
        <v>31</v>
      </c>
      <c r="I87"/>
      <c r="J87" s="196">
        <v>4462</v>
      </c>
      <c r="K87" s="196">
        <v>10851</v>
      </c>
      <c r="L87" s="196">
        <v>7482</v>
      </c>
      <c r="M87" s="196">
        <v>6689</v>
      </c>
      <c r="N87" s="196">
        <v>4377</v>
      </c>
      <c r="O87" s="196">
        <v>1952</v>
      </c>
      <c r="P87" s="196">
        <v>668</v>
      </c>
      <c r="Q87" s="196">
        <v>81</v>
      </c>
      <c r="R87" s="196">
        <v>36562</v>
      </c>
      <c r="S87" s="5"/>
      <c r="T87" s="9">
        <f t="shared" si="46"/>
        <v>0.1220392757507795</v>
      </c>
      <c r="U87" s="9">
        <f t="shared" si="47"/>
        <v>0.29678354575789073</v>
      </c>
      <c r="V87" s="9">
        <f t="shared" si="48"/>
        <v>0.20463869591379028</v>
      </c>
      <c r="W87" s="9">
        <f t="shared" si="49"/>
        <v>0.18294951042065533</v>
      </c>
      <c r="X87" s="9">
        <f t="shared" si="50"/>
        <v>0.11971445763360866</v>
      </c>
      <c r="Y87" s="9">
        <f t="shared" si="51"/>
        <v>0.05338876429079372</v>
      </c>
      <c r="Z87" s="9">
        <f t="shared" si="52"/>
        <v>0.0182703353208249</v>
      </c>
      <c r="AA87" s="9">
        <f t="shared" si="53"/>
        <v>0.0022154149116569116</v>
      </c>
      <c r="AB87" s="9"/>
      <c r="AC87" s="196">
        <v>47</v>
      </c>
      <c r="AD87" s="196">
        <v>69</v>
      </c>
      <c r="AE87" s="196">
        <v>61</v>
      </c>
      <c r="AF87" s="196">
        <v>22</v>
      </c>
      <c r="AG87" s="196">
        <v>36</v>
      </c>
      <c r="AH87" s="196">
        <v>14</v>
      </c>
      <c r="AI87" s="196">
        <v>18</v>
      </c>
      <c r="AJ87" s="196">
        <v>-1</v>
      </c>
      <c r="AK87" s="196">
        <v>266</v>
      </c>
      <c r="AL87" s="5"/>
      <c r="AM87" s="193">
        <v>-22</v>
      </c>
      <c r="AN87" s="193">
        <v>6</v>
      </c>
      <c r="AO87" s="193">
        <v>-6</v>
      </c>
      <c r="AP87" s="193">
        <v>8</v>
      </c>
      <c r="AQ87" s="193">
        <v>-1</v>
      </c>
      <c r="AR87" s="193">
        <v>-3</v>
      </c>
      <c r="AS87" s="193">
        <v>-2</v>
      </c>
      <c r="AT87" s="193">
        <v>2</v>
      </c>
      <c r="AU87" s="193">
        <v>-18</v>
      </c>
      <c r="AV87">
        <f t="shared" si="54"/>
        <v>22</v>
      </c>
      <c r="AW87">
        <f t="shared" si="55"/>
        <v>-6</v>
      </c>
      <c r="AX87">
        <f t="shared" si="56"/>
        <v>6</v>
      </c>
      <c r="AY87">
        <f t="shared" si="57"/>
        <v>-8</v>
      </c>
      <c r="AZ87">
        <f t="shared" si="58"/>
        <v>1</v>
      </c>
      <c r="BA87">
        <f t="shared" si="59"/>
        <v>3</v>
      </c>
      <c r="BB87">
        <f t="shared" si="60"/>
        <v>2</v>
      </c>
      <c r="BC87">
        <f t="shared" si="61"/>
        <v>-2</v>
      </c>
      <c r="BD87">
        <f t="shared" si="62"/>
        <v>18</v>
      </c>
      <c r="BG87" s="188">
        <v>380082.0106666667</v>
      </c>
      <c r="BH87" s="107">
        <f t="shared" si="63"/>
        <v>95020.50266666668</v>
      </c>
      <c r="BI87" s="108">
        <f t="shared" si="64"/>
        <v>2280492.0640000002</v>
      </c>
      <c r="BJ87" s="27">
        <f t="shared" si="64"/>
        <v>570123.0160000001</v>
      </c>
      <c r="BK87" s="25">
        <f t="shared" si="65"/>
        <v>0.8</v>
      </c>
      <c r="BL87" s="26">
        <f t="shared" si="66"/>
        <v>0.2</v>
      </c>
      <c r="BM87" s="111">
        <f t="shared" si="69"/>
        <v>380082.0106666667</v>
      </c>
      <c r="BN87" s="186">
        <v>371055.4782222223</v>
      </c>
      <c r="BO87" s="135">
        <f t="shared" si="70"/>
        <v>92763.86955555558</v>
      </c>
      <c r="BP87" s="135">
        <f t="shared" si="85"/>
        <v>2226332.869333334</v>
      </c>
      <c r="BQ87" s="135">
        <f t="shared" si="86"/>
        <v>556583.2173333335</v>
      </c>
      <c r="BR87" s="141">
        <f t="shared" si="71"/>
        <v>371055.4782222223</v>
      </c>
      <c r="BS87" s="185">
        <v>362208.57688888896</v>
      </c>
      <c r="BT87" s="135">
        <f t="shared" si="72"/>
        <v>90552.14422222224</v>
      </c>
      <c r="BU87" s="135">
        <f t="shared" si="87"/>
        <v>2173251.4613333335</v>
      </c>
      <c r="BV87" s="135">
        <f t="shared" si="73"/>
        <v>543312.8653333334</v>
      </c>
      <c r="BW87" s="141">
        <f t="shared" si="74"/>
        <v>362208.57688888896</v>
      </c>
      <c r="BX87" s="185">
        <v>316531.30666666664</v>
      </c>
      <c r="BY87" s="135">
        <f t="shared" si="75"/>
        <v>79132.82666666666</v>
      </c>
      <c r="BZ87" s="135">
        <f t="shared" si="88"/>
        <v>1899187.8399999999</v>
      </c>
      <c r="CA87" s="135">
        <f t="shared" si="76"/>
        <v>474796.95999999996</v>
      </c>
      <c r="CB87" s="141">
        <f t="shared" si="77"/>
        <v>316531.30666666664</v>
      </c>
      <c r="CC87" s="230">
        <f t="shared" si="78"/>
        <v>320674.6826666667</v>
      </c>
      <c r="CD87" s="135">
        <f t="shared" si="79"/>
        <v>80168.67066666667</v>
      </c>
      <c r="CE87" s="135">
        <f t="shared" si="89"/>
        <v>1924048.0960000001</v>
      </c>
      <c r="CF87" s="135">
        <f t="shared" si="80"/>
        <v>481012.02400000003</v>
      </c>
      <c r="CG87" s="141">
        <f t="shared" si="81"/>
        <v>320674.6826666667</v>
      </c>
      <c r="CH87" s="185">
        <v>0</v>
      </c>
      <c r="CI87" s="135">
        <f t="shared" si="82"/>
        <v>0</v>
      </c>
      <c r="CJ87" s="135">
        <f t="shared" si="90"/>
        <v>0</v>
      </c>
      <c r="CK87" s="135">
        <f t="shared" si="83"/>
        <v>0</v>
      </c>
      <c r="CL87" s="141">
        <f t="shared" si="84"/>
        <v>0</v>
      </c>
    </row>
    <row r="88" spans="1:90" ht="12.75">
      <c r="A88" s="3" t="s">
        <v>405</v>
      </c>
      <c r="B88" s="3" t="s">
        <v>389</v>
      </c>
      <c r="C88" s="2" t="s">
        <v>93</v>
      </c>
      <c r="D88" s="5">
        <f t="shared" si="67"/>
        <v>65580</v>
      </c>
      <c r="E88" s="190">
        <v>451</v>
      </c>
      <c r="F88" s="18">
        <f t="shared" si="68"/>
        <v>997</v>
      </c>
      <c r="G88" s="214">
        <v>8.919118329226158</v>
      </c>
      <c r="H88" s="202">
        <v>237</v>
      </c>
      <c r="I88"/>
      <c r="J88" s="196">
        <v>6066</v>
      </c>
      <c r="K88" s="196">
        <v>12789</v>
      </c>
      <c r="L88" s="196">
        <v>14653</v>
      </c>
      <c r="M88" s="196">
        <v>12020</v>
      </c>
      <c r="N88" s="196">
        <v>9882</v>
      </c>
      <c r="O88" s="196">
        <v>6013</v>
      </c>
      <c r="P88" s="196">
        <v>3957</v>
      </c>
      <c r="Q88" s="196">
        <v>200</v>
      </c>
      <c r="R88" s="196">
        <v>65580</v>
      </c>
      <c r="S88" s="5"/>
      <c r="T88" s="9">
        <f t="shared" si="46"/>
        <v>0.09249771271729186</v>
      </c>
      <c r="U88" s="9">
        <f t="shared" si="47"/>
        <v>0.19501372369624886</v>
      </c>
      <c r="V88" s="9">
        <f t="shared" si="48"/>
        <v>0.22343702348276914</v>
      </c>
      <c r="W88" s="9">
        <f t="shared" si="49"/>
        <v>0.18328758767917047</v>
      </c>
      <c r="X88" s="9">
        <f t="shared" si="50"/>
        <v>0.1506861848124428</v>
      </c>
      <c r="Y88" s="9">
        <f t="shared" si="51"/>
        <v>0.0916895394937481</v>
      </c>
      <c r="Z88" s="9">
        <f t="shared" si="52"/>
        <v>0.06033851784080512</v>
      </c>
      <c r="AA88" s="9">
        <f t="shared" si="53"/>
        <v>0.0030497102775236353</v>
      </c>
      <c r="AB88" s="9"/>
      <c r="AC88" s="196">
        <v>118</v>
      </c>
      <c r="AD88" s="196">
        <v>184</v>
      </c>
      <c r="AE88" s="196">
        <v>270</v>
      </c>
      <c r="AF88" s="196">
        <v>143</v>
      </c>
      <c r="AG88" s="196">
        <v>75</v>
      </c>
      <c r="AH88" s="196">
        <v>69</v>
      </c>
      <c r="AI88" s="196">
        <v>36</v>
      </c>
      <c r="AJ88" s="196">
        <v>1</v>
      </c>
      <c r="AK88" s="196">
        <v>896</v>
      </c>
      <c r="AL88" s="5"/>
      <c r="AM88" s="193">
        <v>-24</v>
      </c>
      <c r="AN88" s="193">
        <v>17</v>
      </c>
      <c r="AO88" s="193">
        <v>-36</v>
      </c>
      <c r="AP88" s="193">
        <v>-33</v>
      </c>
      <c r="AQ88" s="193">
        <v>-15</v>
      </c>
      <c r="AR88" s="193">
        <v>-8</v>
      </c>
      <c r="AS88" s="193">
        <v>-2</v>
      </c>
      <c r="AT88" s="193">
        <v>0</v>
      </c>
      <c r="AU88" s="193">
        <v>-101</v>
      </c>
      <c r="AV88">
        <f t="shared" si="54"/>
        <v>24</v>
      </c>
      <c r="AW88">
        <f t="shared" si="55"/>
        <v>-17</v>
      </c>
      <c r="AX88">
        <f t="shared" si="56"/>
        <v>36</v>
      </c>
      <c r="AY88">
        <f t="shared" si="57"/>
        <v>33</v>
      </c>
      <c r="AZ88">
        <f t="shared" si="58"/>
        <v>15</v>
      </c>
      <c r="BA88">
        <f t="shared" si="59"/>
        <v>8</v>
      </c>
      <c r="BB88">
        <f t="shared" si="60"/>
        <v>2</v>
      </c>
      <c r="BC88">
        <f t="shared" si="61"/>
        <v>0</v>
      </c>
      <c r="BD88">
        <f t="shared" si="62"/>
        <v>101</v>
      </c>
      <c r="BG88" s="188">
        <v>310871.52</v>
      </c>
      <c r="BH88" s="107">
        <f t="shared" si="63"/>
        <v>77717.88</v>
      </c>
      <c r="BI88" s="108">
        <f t="shared" si="64"/>
        <v>1865229.12</v>
      </c>
      <c r="BJ88" s="27">
        <f t="shared" si="64"/>
        <v>466307.28</v>
      </c>
      <c r="BK88" s="25">
        <f t="shared" si="65"/>
        <v>0.8</v>
      </c>
      <c r="BL88" s="26">
        <f t="shared" si="66"/>
        <v>0.2</v>
      </c>
      <c r="BM88" s="111">
        <f t="shared" si="69"/>
        <v>310871.52</v>
      </c>
      <c r="BN88" s="186">
        <v>447830.2657777778</v>
      </c>
      <c r="BO88" s="135">
        <f t="shared" si="70"/>
        <v>111957.56644444446</v>
      </c>
      <c r="BP88" s="135">
        <f t="shared" si="85"/>
        <v>2686981.594666667</v>
      </c>
      <c r="BQ88" s="135">
        <f t="shared" si="86"/>
        <v>671745.3986666667</v>
      </c>
      <c r="BR88" s="141">
        <f t="shared" si="71"/>
        <v>447830.2657777778</v>
      </c>
      <c r="BS88" s="185">
        <v>417672.77511111106</v>
      </c>
      <c r="BT88" s="135">
        <f t="shared" si="72"/>
        <v>104418.19377777776</v>
      </c>
      <c r="BU88" s="135">
        <f t="shared" si="87"/>
        <v>2506036.650666666</v>
      </c>
      <c r="BV88" s="135">
        <f t="shared" si="73"/>
        <v>626509.1626666666</v>
      </c>
      <c r="BW88" s="141">
        <f t="shared" si="74"/>
        <v>417672.77511111106</v>
      </c>
      <c r="BX88" s="185">
        <v>646120.5333333333</v>
      </c>
      <c r="BY88" s="135">
        <f t="shared" si="75"/>
        <v>161530.13333333333</v>
      </c>
      <c r="BZ88" s="135">
        <f t="shared" si="88"/>
        <v>3876723.2</v>
      </c>
      <c r="CA88" s="135">
        <f t="shared" si="76"/>
        <v>969180.8</v>
      </c>
      <c r="CB88" s="141">
        <f t="shared" si="77"/>
        <v>646120.5333333333</v>
      </c>
      <c r="CC88" s="230">
        <f t="shared" si="78"/>
        <v>1192724.7431111112</v>
      </c>
      <c r="CD88" s="135">
        <f t="shared" si="79"/>
        <v>298181.1857777778</v>
      </c>
      <c r="CE88" s="135">
        <f t="shared" si="89"/>
        <v>7156348.458666667</v>
      </c>
      <c r="CF88" s="135">
        <f t="shared" si="80"/>
        <v>1789087.1146666668</v>
      </c>
      <c r="CG88" s="141">
        <f t="shared" si="81"/>
        <v>1192724.7431111112</v>
      </c>
      <c r="CH88" s="185">
        <v>0</v>
      </c>
      <c r="CI88" s="135">
        <f t="shared" si="82"/>
        <v>0</v>
      </c>
      <c r="CJ88" s="135">
        <f t="shared" si="90"/>
        <v>0</v>
      </c>
      <c r="CK88" s="135">
        <f t="shared" si="83"/>
        <v>0</v>
      </c>
      <c r="CL88" s="141">
        <f t="shared" si="84"/>
        <v>0</v>
      </c>
    </row>
    <row r="89" spans="1:90" ht="12.75">
      <c r="A89" s="3" t="s">
        <v>401</v>
      </c>
      <c r="B89" s="3" t="s">
        <v>389</v>
      </c>
      <c r="C89" s="2" t="s">
        <v>94</v>
      </c>
      <c r="D89" s="5">
        <f t="shared" si="67"/>
        <v>39362</v>
      </c>
      <c r="E89" s="190">
        <v>193</v>
      </c>
      <c r="F89" s="18">
        <f t="shared" si="68"/>
        <v>117</v>
      </c>
      <c r="G89" s="214">
        <v>10.871100939497966</v>
      </c>
      <c r="H89" s="202">
        <v>8</v>
      </c>
      <c r="I89"/>
      <c r="J89" s="196">
        <v>2434</v>
      </c>
      <c r="K89" s="196">
        <v>3240</v>
      </c>
      <c r="L89" s="196">
        <v>7424</v>
      </c>
      <c r="M89" s="196">
        <v>9045</v>
      </c>
      <c r="N89" s="196">
        <v>9448</v>
      </c>
      <c r="O89" s="196">
        <v>5111</v>
      </c>
      <c r="P89" s="196">
        <v>2489</v>
      </c>
      <c r="Q89" s="196">
        <v>171</v>
      </c>
      <c r="R89" s="196">
        <v>39362</v>
      </c>
      <c r="S89" s="5"/>
      <c r="T89" s="9">
        <f t="shared" si="46"/>
        <v>0.06183628880646309</v>
      </c>
      <c r="U89" s="9">
        <f t="shared" si="47"/>
        <v>0.08231289060515218</v>
      </c>
      <c r="V89" s="9">
        <f t="shared" si="48"/>
        <v>0.18860830242365734</v>
      </c>
      <c r="W89" s="9">
        <f t="shared" si="49"/>
        <v>0.22979015293938315</v>
      </c>
      <c r="X89" s="9">
        <f t="shared" si="50"/>
        <v>0.2400284538387277</v>
      </c>
      <c r="Y89" s="9">
        <f t="shared" si="51"/>
        <v>0.12984604440831257</v>
      </c>
      <c r="Z89" s="9">
        <f t="shared" si="52"/>
        <v>0.06323357552969869</v>
      </c>
      <c r="AA89" s="9">
        <f t="shared" si="53"/>
        <v>0.004344291448605254</v>
      </c>
      <c r="AB89" s="9"/>
      <c r="AC89" s="196">
        <v>20</v>
      </c>
      <c r="AD89" s="196">
        <v>15</v>
      </c>
      <c r="AE89" s="196">
        <v>25</v>
      </c>
      <c r="AF89" s="196">
        <v>17</v>
      </c>
      <c r="AG89" s="196">
        <v>10</v>
      </c>
      <c r="AH89" s="196">
        <v>46</v>
      </c>
      <c r="AI89" s="196">
        <v>12</v>
      </c>
      <c r="AJ89" s="196">
        <v>1</v>
      </c>
      <c r="AK89" s="196">
        <v>146</v>
      </c>
      <c r="AL89" s="5"/>
      <c r="AM89" s="193">
        <v>-7</v>
      </c>
      <c r="AN89" s="193">
        <v>5</v>
      </c>
      <c r="AO89" s="193">
        <v>13</v>
      </c>
      <c r="AP89" s="193">
        <v>3</v>
      </c>
      <c r="AQ89" s="193">
        <v>11</v>
      </c>
      <c r="AR89" s="193">
        <v>4</v>
      </c>
      <c r="AS89" s="193">
        <v>1</v>
      </c>
      <c r="AT89" s="193">
        <v>-1</v>
      </c>
      <c r="AU89" s="193">
        <v>29</v>
      </c>
      <c r="AV89">
        <f t="shared" si="54"/>
        <v>7</v>
      </c>
      <c r="AW89">
        <f t="shared" si="55"/>
        <v>-5</v>
      </c>
      <c r="AX89">
        <f t="shared" si="56"/>
        <v>-13</v>
      </c>
      <c r="AY89">
        <f t="shared" si="57"/>
        <v>-3</v>
      </c>
      <c r="AZ89">
        <f t="shared" si="58"/>
        <v>-11</v>
      </c>
      <c r="BA89">
        <f t="shared" si="59"/>
        <v>-4</v>
      </c>
      <c r="BB89">
        <f t="shared" si="60"/>
        <v>-1</v>
      </c>
      <c r="BC89">
        <f t="shared" si="61"/>
        <v>1</v>
      </c>
      <c r="BD89">
        <f t="shared" si="62"/>
        <v>-29</v>
      </c>
      <c r="BG89" s="188">
        <v>124860.33066666668</v>
      </c>
      <c r="BH89" s="107">
        <f t="shared" si="63"/>
        <v>31215.08266666667</v>
      </c>
      <c r="BI89" s="108">
        <f t="shared" si="64"/>
        <v>749161.984</v>
      </c>
      <c r="BJ89" s="27">
        <f t="shared" si="64"/>
        <v>187290.496</v>
      </c>
      <c r="BK89" s="25">
        <f t="shared" si="65"/>
        <v>0.8</v>
      </c>
      <c r="BL89" s="26">
        <f t="shared" si="66"/>
        <v>0.2</v>
      </c>
      <c r="BM89" s="111">
        <f t="shared" si="69"/>
        <v>124860.33066666668</v>
      </c>
      <c r="BN89" s="186">
        <v>159567.93777777778</v>
      </c>
      <c r="BO89" s="135">
        <f t="shared" si="70"/>
        <v>39891.984444444446</v>
      </c>
      <c r="BP89" s="135">
        <f t="shared" si="85"/>
        <v>957407.6266666667</v>
      </c>
      <c r="BQ89" s="135">
        <f t="shared" si="86"/>
        <v>239351.90666666668</v>
      </c>
      <c r="BR89" s="141">
        <f t="shared" si="71"/>
        <v>159567.93777777778</v>
      </c>
      <c r="BS89" s="185">
        <v>150154.21600000001</v>
      </c>
      <c r="BT89" s="135">
        <f t="shared" si="72"/>
        <v>37538.554000000004</v>
      </c>
      <c r="BU89" s="135">
        <f t="shared" si="87"/>
        <v>900925.2960000001</v>
      </c>
      <c r="BV89" s="135">
        <f t="shared" si="73"/>
        <v>225231.32400000002</v>
      </c>
      <c r="BW89" s="141">
        <f t="shared" si="74"/>
        <v>150154.21600000001</v>
      </c>
      <c r="BX89" s="185">
        <v>213068.47999999998</v>
      </c>
      <c r="BY89" s="135">
        <f t="shared" si="75"/>
        <v>53267.119999999995</v>
      </c>
      <c r="BZ89" s="135">
        <f t="shared" si="88"/>
        <v>1278410.88</v>
      </c>
      <c r="CA89" s="135">
        <f t="shared" si="76"/>
        <v>319602.72</v>
      </c>
      <c r="CB89" s="141">
        <f t="shared" si="77"/>
        <v>213068.47999999998</v>
      </c>
      <c r="CC89" s="230">
        <f t="shared" si="78"/>
        <v>157519.66222222222</v>
      </c>
      <c r="CD89" s="135">
        <f t="shared" si="79"/>
        <v>39379.915555555555</v>
      </c>
      <c r="CE89" s="135">
        <f t="shared" si="89"/>
        <v>945117.9733333334</v>
      </c>
      <c r="CF89" s="135">
        <f t="shared" si="80"/>
        <v>236279.49333333335</v>
      </c>
      <c r="CG89" s="141">
        <f t="shared" si="81"/>
        <v>157519.66222222222</v>
      </c>
      <c r="CH89" s="185">
        <v>0</v>
      </c>
      <c r="CI89" s="135">
        <f t="shared" si="82"/>
        <v>0</v>
      </c>
      <c r="CJ89" s="135">
        <f t="shared" si="90"/>
        <v>0</v>
      </c>
      <c r="CK89" s="135">
        <f t="shared" si="83"/>
        <v>0</v>
      </c>
      <c r="CL89" s="141">
        <f t="shared" si="84"/>
        <v>0</v>
      </c>
    </row>
    <row r="90" spans="1:90" ht="12.75">
      <c r="A90" s="3" t="s">
        <v>388</v>
      </c>
      <c r="B90" s="3" t="s">
        <v>375</v>
      </c>
      <c r="C90" s="2" t="s">
        <v>95</v>
      </c>
      <c r="D90" s="5">
        <f t="shared" si="67"/>
        <v>50283</v>
      </c>
      <c r="E90" s="190">
        <v>193</v>
      </c>
      <c r="F90" s="18">
        <f t="shared" si="68"/>
        <v>540</v>
      </c>
      <c r="G90" s="214">
        <v>11.665130283653697</v>
      </c>
      <c r="H90" s="202">
        <v>161</v>
      </c>
      <c r="I90"/>
      <c r="J90" s="196">
        <v>2827</v>
      </c>
      <c r="K90" s="196">
        <v>5451</v>
      </c>
      <c r="L90" s="196">
        <v>12080</v>
      </c>
      <c r="M90" s="196">
        <v>10299</v>
      </c>
      <c r="N90" s="196">
        <v>8464</v>
      </c>
      <c r="O90" s="196">
        <v>6009</v>
      </c>
      <c r="P90" s="196">
        <v>4517</v>
      </c>
      <c r="Q90" s="196">
        <v>636</v>
      </c>
      <c r="R90" s="196">
        <v>50283</v>
      </c>
      <c r="S90" s="5"/>
      <c r="T90" s="9">
        <f t="shared" si="46"/>
        <v>0.05622178469860589</v>
      </c>
      <c r="U90" s="9">
        <f t="shared" si="47"/>
        <v>0.10840641966469781</v>
      </c>
      <c r="V90" s="9">
        <f t="shared" si="48"/>
        <v>0.24024024024024024</v>
      </c>
      <c r="W90" s="9">
        <f t="shared" si="49"/>
        <v>0.2048207147544896</v>
      </c>
      <c r="X90" s="9">
        <f t="shared" si="50"/>
        <v>0.16832726766501602</v>
      </c>
      <c r="Y90" s="9">
        <f t="shared" si="51"/>
        <v>0.11950360956983473</v>
      </c>
      <c r="Z90" s="9">
        <f t="shared" si="52"/>
        <v>0.08983155340771234</v>
      </c>
      <c r="AA90" s="9">
        <f t="shared" si="53"/>
        <v>0.012648409999403377</v>
      </c>
      <c r="AB90" s="9"/>
      <c r="AC90" s="196">
        <v>16</v>
      </c>
      <c r="AD90" s="196">
        <v>95</v>
      </c>
      <c r="AE90" s="196">
        <v>101</v>
      </c>
      <c r="AF90" s="196">
        <v>79</v>
      </c>
      <c r="AG90" s="196">
        <v>44</v>
      </c>
      <c r="AH90" s="196">
        <v>72</v>
      </c>
      <c r="AI90" s="196">
        <v>51</v>
      </c>
      <c r="AJ90" s="196">
        <v>5</v>
      </c>
      <c r="AK90" s="196">
        <v>463</v>
      </c>
      <c r="AL90" s="5"/>
      <c r="AM90" s="193">
        <v>-15</v>
      </c>
      <c r="AN90" s="193">
        <v>-16</v>
      </c>
      <c r="AO90" s="193">
        <v>-2</v>
      </c>
      <c r="AP90" s="193">
        <v>-19</v>
      </c>
      <c r="AQ90" s="193">
        <v>-12</v>
      </c>
      <c r="AR90" s="193">
        <v>-14</v>
      </c>
      <c r="AS90" s="193">
        <v>-2</v>
      </c>
      <c r="AT90" s="193">
        <v>3</v>
      </c>
      <c r="AU90" s="193">
        <v>-77</v>
      </c>
      <c r="AV90">
        <f t="shared" si="54"/>
        <v>15</v>
      </c>
      <c r="AW90">
        <f t="shared" si="55"/>
        <v>16</v>
      </c>
      <c r="AX90">
        <f t="shared" si="56"/>
        <v>2</v>
      </c>
      <c r="AY90">
        <f t="shared" si="57"/>
        <v>19</v>
      </c>
      <c r="AZ90">
        <f t="shared" si="58"/>
        <v>12</v>
      </c>
      <c r="BA90">
        <f t="shared" si="59"/>
        <v>14</v>
      </c>
      <c r="BB90">
        <f t="shared" si="60"/>
        <v>2</v>
      </c>
      <c r="BC90">
        <f t="shared" si="61"/>
        <v>-3</v>
      </c>
      <c r="BD90">
        <f t="shared" si="62"/>
        <v>77</v>
      </c>
      <c r="BG90" s="188">
        <v>306266.016</v>
      </c>
      <c r="BH90" s="107">
        <f t="shared" si="63"/>
        <v>76566.504</v>
      </c>
      <c r="BI90" s="108">
        <f t="shared" si="64"/>
        <v>1837596.096</v>
      </c>
      <c r="BJ90" s="27">
        <f t="shared" si="64"/>
        <v>459399.024</v>
      </c>
      <c r="BK90" s="25">
        <f t="shared" si="65"/>
        <v>0.8</v>
      </c>
      <c r="BL90" s="26">
        <f t="shared" si="66"/>
        <v>0.2</v>
      </c>
      <c r="BM90" s="111">
        <f t="shared" si="69"/>
        <v>306266.016</v>
      </c>
      <c r="BN90" s="186">
        <v>578219.4444444444</v>
      </c>
      <c r="BO90" s="135">
        <f t="shared" si="70"/>
        <v>144554.8611111111</v>
      </c>
      <c r="BP90" s="135">
        <f t="shared" si="85"/>
        <v>3469316.666666666</v>
      </c>
      <c r="BQ90" s="135">
        <f t="shared" si="86"/>
        <v>867329.1666666665</v>
      </c>
      <c r="BR90" s="141">
        <f t="shared" si="71"/>
        <v>578219.4444444444</v>
      </c>
      <c r="BS90" s="185">
        <v>479233.66133333335</v>
      </c>
      <c r="BT90" s="135">
        <f t="shared" si="72"/>
        <v>119808.41533333334</v>
      </c>
      <c r="BU90" s="135">
        <f t="shared" si="87"/>
        <v>2875401.9680000003</v>
      </c>
      <c r="BV90" s="135">
        <f t="shared" si="73"/>
        <v>718850.4920000001</v>
      </c>
      <c r="BW90" s="141">
        <f t="shared" si="74"/>
        <v>479233.66133333335</v>
      </c>
      <c r="BX90" s="185">
        <v>553285.6533333333</v>
      </c>
      <c r="BY90" s="135">
        <f t="shared" si="75"/>
        <v>138321.41333333333</v>
      </c>
      <c r="BZ90" s="135">
        <f t="shared" si="88"/>
        <v>3319713.92</v>
      </c>
      <c r="CA90" s="135">
        <f t="shared" si="76"/>
        <v>829928.48</v>
      </c>
      <c r="CB90" s="141">
        <f t="shared" si="77"/>
        <v>553285.6533333333</v>
      </c>
      <c r="CC90" s="230">
        <f t="shared" si="78"/>
        <v>728049.5395555557</v>
      </c>
      <c r="CD90" s="135">
        <f t="shared" si="79"/>
        <v>182012.38488888892</v>
      </c>
      <c r="CE90" s="135">
        <f t="shared" si="89"/>
        <v>4368297.237333334</v>
      </c>
      <c r="CF90" s="135">
        <f t="shared" si="80"/>
        <v>1092074.3093333335</v>
      </c>
      <c r="CG90" s="141">
        <f t="shared" si="81"/>
        <v>728049.5395555557</v>
      </c>
      <c r="CH90" s="185">
        <v>0</v>
      </c>
      <c r="CI90" s="135">
        <f t="shared" si="82"/>
        <v>0</v>
      </c>
      <c r="CJ90" s="135">
        <f t="shared" si="90"/>
        <v>0</v>
      </c>
      <c r="CK90" s="135">
        <f t="shared" si="83"/>
        <v>0</v>
      </c>
      <c r="CL90" s="141">
        <f t="shared" si="84"/>
        <v>0</v>
      </c>
    </row>
    <row r="91" spans="1:90" ht="12.75">
      <c r="A91" s="3" t="s">
        <v>395</v>
      </c>
      <c r="B91" s="3" t="s">
        <v>384</v>
      </c>
      <c r="C91" s="2" t="s">
        <v>96</v>
      </c>
      <c r="D91" s="5">
        <f t="shared" si="67"/>
        <v>59783</v>
      </c>
      <c r="E91" s="190">
        <v>377</v>
      </c>
      <c r="F91" s="18">
        <f t="shared" si="68"/>
        <v>428</v>
      </c>
      <c r="G91" s="214">
        <v>10.35849680878739</v>
      </c>
      <c r="H91" s="202">
        <v>93</v>
      </c>
      <c r="I91"/>
      <c r="J91" s="196">
        <v>832</v>
      </c>
      <c r="K91" s="196">
        <v>5788</v>
      </c>
      <c r="L91" s="196">
        <v>14869</v>
      </c>
      <c r="M91" s="196">
        <v>14870</v>
      </c>
      <c r="N91" s="196">
        <v>10395</v>
      </c>
      <c r="O91" s="196">
        <v>7080</v>
      </c>
      <c r="P91" s="196">
        <v>5201</v>
      </c>
      <c r="Q91" s="196">
        <v>748</v>
      </c>
      <c r="R91" s="196">
        <v>59783</v>
      </c>
      <c r="S91" s="5"/>
      <c r="T91" s="9">
        <f t="shared" si="46"/>
        <v>0.013916999816001205</v>
      </c>
      <c r="U91" s="9">
        <f t="shared" si="47"/>
        <v>0.09681682083535453</v>
      </c>
      <c r="V91" s="9">
        <f t="shared" si="48"/>
        <v>0.24871619022130037</v>
      </c>
      <c r="W91" s="9">
        <f t="shared" si="49"/>
        <v>0.24873291738454076</v>
      </c>
      <c r="X91" s="9">
        <f t="shared" si="50"/>
        <v>0.17387886188381313</v>
      </c>
      <c r="Y91" s="9">
        <f t="shared" si="51"/>
        <v>0.11842831574193333</v>
      </c>
      <c r="Z91" s="9">
        <f t="shared" si="52"/>
        <v>0.08699797601324791</v>
      </c>
      <c r="AA91" s="9">
        <f t="shared" si="53"/>
        <v>0.012511918103808774</v>
      </c>
      <c r="AB91" s="9"/>
      <c r="AC91" s="196">
        <v>20</v>
      </c>
      <c r="AD91" s="196">
        <v>24</v>
      </c>
      <c r="AE91" s="196">
        <v>50</v>
      </c>
      <c r="AF91" s="196">
        <v>70</v>
      </c>
      <c r="AG91" s="196">
        <v>89</v>
      </c>
      <c r="AH91" s="196">
        <v>67</v>
      </c>
      <c r="AI91" s="196">
        <v>20</v>
      </c>
      <c r="AJ91" s="196">
        <v>2</v>
      </c>
      <c r="AK91" s="196">
        <v>342</v>
      </c>
      <c r="AL91" s="5"/>
      <c r="AM91" s="193">
        <v>1</v>
      </c>
      <c r="AN91" s="193">
        <v>10</v>
      </c>
      <c r="AO91" s="193">
        <v>-15</v>
      </c>
      <c r="AP91" s="193">
        <v>-53</v>
      </c>
      <c r="AQ91" s="193">
        <v>-12</v>
      </c>
      <c r="AR91" s="193">
        <v>-7</v>
      </c>
      <c r="AS91" s="193">
        <v>-12</v>
      </c>
      <c r="AT91" s="193">
        <v>2</v>
      </c>
      <c r="AU91" s="193">
        <v>-86</v>
      </c>
      <c r="AV91">
        <f t="shared" si="54"/>
        <v>-1</v>
      </c>
      <c r="AW91">
        <f t="shared" si="55"/>
        <v>-10</v>
      </c>
      <c r="AX91">
        <f t="shared" si="56"/>
        <v>15</v>
      </c>
      <c r="AY91">
        <f t="shared" si="57"/>
        <v>53</v>
      </c>
      <c r="AZ91">
        <f t="shared" si="58"/>
        <v>12</v>
      </c>
      <c r="BA91">
        <f t="shared" si="59"/>
        <v>7</v>
      </c>
      <c r="BB91">
        <f t="shared" si="60"/>
        <v>12</v>
      </c>
      <c r="BC91">
        <f t="shared" si="61"/>
        <v>-2</v>
      </c>
      <c r="BD91">
        <f t="shared" si="62"/>
        <v>86</v>
      </c>
      <c r="BG91" s="188">
        <v>415262.94399999996</v>
      </c>
      <c r="BH91" s="107">
        <f t="shared" si="63"/>
        <v>103815.73599999999</v>
      </c>
      <c r="BI91" s="108">
        <f t="shared" si="64"/>
        <v>2491577.664</v>
      </c>
      <c r="BJ91" s="27">
        <f t="shared" si="64"/>
        <v>622894.416</v>
      </c>
      <c r="BK91" s="25">
        <f t="shared" si="65"/>
        <v>0.8</v>
      </c>
      <c r="BL91" s="26">
        <f t="shared" si="66"/>
        <v>0.2</v>
      </c>
      <c r="BM91" s="111">
        <f t="shared" si="69"/>
        <v>415262.94399999996</v>
      </c>
      <c r="BN91" s="186">
        <v>425086.2462222222</v>
      </c>
      <c r="BO91" s="135">
        <f t="shared" si="70"/>
        <v>106271.56155555556</v>
      </c>
      <c r="BP91" s="135">
        <f t="shared" si="85"/>
        <v>2550517.4773333333</v>
      </c>
      <c r="BQ91" s="135">
        <f t="shared" si="86"/>
        <v>637629.3693333333</v>
      </c>
      <c r="BR91" s="141">
        <f t="shared" si="71"/>
        <v>425086.2462222222</v>
      </c>
      <c r="BS91" s="185">
        <v>553015.8097777779</v>
      </c>
      <c r="BT91" s="135">
        <f t="shared" si="72"/>
        <v>138253.95244444447</v>
      </c>
      <c r="BU91" s="135">
        <f t="shared" si="87"/>
        <v>3318094.8586666672</v>
      </c>
      <c r="BV91" s="135">
        <f t="shared" si="73"/>
        <v>829523.7146666668</v>
      </c>
      <c r="BW91" s="141">
        <f t="shared" si="74"/>
        <v>553015.8097777779</v>
      </c>
      <c r="BX91" s="185">
        <v>797064.2133333334</v>
      </c>
      <c r="BY91" s="135">
        <f t="shared" si="75"/>
        <v>199266.05333333334</v>
      </c>
      <c r="BZ91" s="135">
        <f t="shared" si="88"/>
        <v>4782385.28</v>
      </c>
      <c r="CA91" s="135">
        <f t="shared" si="76"/>
        <v>1195596.32</v>
      </c>
      <c r="CB91" s="141">
        <f t="shared" si="77"/>
        <v>797064.2133333334</v>
      </c>
      <c r="CC91" s="230">
        <f t="shared" si="78"/>
        <v>599139.392</v>
      </c>
      <c r="CD91" s="135">
        <f t="shared" si="79"/>
        <v>149784.848</v>
      </c>
      <c r="CE91" s="135">
        <f t="shared" si="89"/>
        <v>3594836.352</v>
      </c>
      <c r="CF91" s="135">
        <f t="shared" si="80"/>
        <v>898709.088</v>
      </c>
      <c r="CG91" s="141">
        <f t="shared" si="81"/>
        <v>599139.392</v>
      </c>
      <c r="CH91" s="185">
        <v>0</v>
      </c>
      <c r="CI91" s="135">
        <f t="shared" si="82"/>
        <v>0</v>
      </c>
      <c r="CJ91" s="135">
        <f t="shared" si="90"/>
        <v>0</v>
      </c>
      <c r="CK91" s="135">
        <f t="shared" si="83"/>
        <v>0</v>
      </c>
      <c r="CL91" s="141">
        <f t="shared" si="84"/>
        <v>0</v>
      </c>
    </row>
    <row r="92" spans="1:90" ht="12.75">
      <c r="A92" s="3" t="s">
        <v>392</v>
      </c>
      <c r="B92" s="3" t="s">
        <v>379</v>
      </c>
      <c r="C92" s="2" t="s">
        <v>97</v>
      </c>
      <c r="D92" s="5">
        <f t="shared" si="67"/>
        <v>66978</v>
      </c>
      <c r="E92" s="190">
        <v>807</v>
      </c>
      <c r="F92" s="18">
        <f t="shared" si="68"/>
        <v>675</v>
      </c>
      <c r="G92" s="214">
        <v>6.214701447010792</v>
      </c>
      <c r="H92" s="202">
        <v>156</v>
      </c>
      <c r="I92"/>
      <c r="J92" s="196">
        <v>26569</v>
      </c>
      <c r="K92" s="196">
        <v>13826</v>
      </c>
      <c r="L92" s="196">
        <v>15565</v>
      </c>
      <c r="M92" s="196">
        <v>6186</v>
      </c>
      <c r="N92" s="196">
        <v>3167</v>
      </c>
      <c r="O92" s="196">
        <v>1094</v>
      </c>
      <c r="P92" s="196">
        <v>518</v>
      </c>
      <c r="Q92" s="196">
        <v>53</v>
      </c>
      <c r="R92" s="196">
        <v>66978</v>
      </c>
      <c r="S92" s="5"/>
      <c r="T92" s="9">
        <f t="shared" si="46"/>
        <v>0.39668249275881634</v>
      </c>
      <c r="U92" s="9">
        <f t="shared" si="47"/>
        <v>0.20642599062378691</v>
      </c>
      <c r="V92" s="9">
        <f t="shared" si="48"/>
        <v>0.23238973991459883</v>
      </c>
      <c r="W92" s="9">
        <f t="shared" si="49"/>
        <v>0.09235868494132402</v>
      </c>
      <c r="X92" s="9">
        <f t="shared" si="50"/>
        <v>0.047284182866015705</v>
      </c>
      <c r="Y92" s="9">
        <f t="shared" si="51"/>
        <v>0.016333721520499268</v>
      </c>
      <c r="Z92" s="9">
        <f t="shared" si="52"/>
        <v>0.007733882767475888</v>
      </c>
      <c r="AA92" s="9">
        <f t="shared" si="53"/>
        <v>0.0007913046074830541</v>
      </c>
      <c r="AB92" s="9"/>
      <c r="AC92" s="196">
        <v>376</v>
      </c>
      <c r="AD92" s="196">
        <v>81</v>
      </c>
      <c r="AE92" s="196">
        <v>-7</v>
      </c>
      <c r="AF92" s="196">
        <v>34</v>
      </c>
      <c r="AG92" s="196">
        <v>16</v>
      </c>
      <c r="AH92" s="196">
        <v>10</v>
      </c>
      <c r="AI92" s="196">
        <v>4</v>
      </c>
      <c r="AJ92" s="196">
        <v>-2</v>
      </c>
      <c r="AK92" s="196">
        <v>512</v>
      </c>
      <c r="AL92" s="5"/>
      <c r="AM92" s="193">
        <v>-81</v>
      </c>
      <c r="AN92" s="193">
        <v>-18</v>
      </c>
      <c r="AO92" s="193">
        <v>-46</v>
      </c>
      <c r="AP92" s="193">
        <v>0</v>
      </c>
      <c r="AQ92" s="193">
        <v>-9</v>
      </c>
      <c r="AR92" s="193">
        <v>-2</v>
      </c>
      <c r="AS92" s="193">
        <v>-7</v>
      </c>
      <c r="AT92" s="193">
        <v>0</v>
      </c>
      <c r="AU92" s="193">
        <v>-163</v>
      </c>
      <c r="AV92">
        <f t="shared" si="54"/>
        <v>81</v>
      </c>
      <c r="AW92">
        <f t="shared" si="55"/>
        <v>18</v>
      </c>
      <c r="AX92">
        <f t="shared" si="56"/>
        <v>46</v>
      </c>
      <c r="AY92">
        <f t="shared" si="57"/>
        <v>0</v>
      </c>
      <c r="AZ92">
        <f t="shared" si="58"/>
        <v>9</v>
      </c>
      <c r="BA92">
        <f t="shared" si="59"/>
        <v>2</v>
      </c>
      <c r="BB92">
        <f t="shared" si="60"/>
        <v>7</v>
      </c>
      <c r="BC92">
        <f t="shared" si="61"/>
        <v>0</v>
      </c>
      <c r="BD92">
        <f t="shared" si="62"/>
        <v>163</v>
      </c>
      <c r="BG92" s="188">
        <v>529377.0986666668</v>
      </c>
      <c r="BH92" s="107">
        <f t="shared" si="63"/>
        <v>132344.2746666667</v>
      </c>
      <c r="BI92" s="108">
        <f t="shared" si="64"/>
        <v>3176262.5920000006</v>
      </c>
      <c r="BJ92" s="27">
        <f t="shared" si="64"/>
        <v>794065.6480000002</v>
      </c>
      <c r="BK92" s="25">
        <f t="shared" si="65"/>
        <v>0.8</v>
      </c>
      <c r="BL92" s="26">
        <f t="shared" si="66"/>
        <v>0.2</v>
      </c>
      <c r="BM92" s="111">
        <f t="shared" si="69"/>
        <v>529377.0986666668</v>
      </c>
      <c r="BN92" s="186">
        <v>205074.83555555553</v>
      </c>
      <c r="BO92" s="135">
        <f t="shared" si="70"/>
        <v>51268.70888888888</v>
      </c>
      <c r="BP92" s="135">
        <f t="shared" si="85"/>
        <v>1230449.0133333332</v>
      </c>
      <c r="BQ92" s="135">
        <f t="shared" si="86"/>
        <v>307612.2533333333</v>
      </c>
      <c r="BR92" s="141">
        <f t="shared" si="71"/>
        <v>205074.83555555553</v>
      </c>
      <c r="BS92" s="185">
        <v>189899.86755555557</v>
      </c>
      <c r="BT92" s="135">
        <f t="shared" si="72"/>
        <v>47474.96688888889</v>
      </c>
      <c r="BU92" s="135">
        <f t="shared" si="87"/>
        <v>1139399.2053333335</v>
      </c>
      <c r="BV92" s="135">
        <f t="shared" si="73"/>
        <v>284849.80133333337</v>
      </c>
      <c r="BW92" s="141">
        <f t="shared" si="74"/>
        <v>189899.86755555557</v>
      </c>
      <c r="BX92" s="185">
        <v>396838.93333333335</v>
      </c>
      <c r="BY92" s="135">
        <f t="shared" si="75"/>
        <v>99209.73333333334</v>
      </c>
      <c r="BZ92" s="135">
        <f t="shared" si="88"/>
        <v>2381033.6</v>
      </c>
      <c r="CA92" s="135">
        <f t="shared" si="76"/>
        <v>595258.4</v>
      </c>
      <c r="CB92" s="141">
        <f t="shared" si="77"/>
        <v>396838.93333333335</v>
      </c>
      <c r="CC92" s="230">
        <f t="shared" si="78"/>
        <v>645617.0435555556</v>
      </c>
      <c r="CD92" s="135">
        <f t="shared" si="79"/>
        <v>161404.2608888889</v>
      </c>
      <c r="CE92" s="135">
        <f t="shared" si="89"/>
        <v>3873702.261333334</v>
      </c>
      <c r="CF92" s="135">
        <f t="shared" si="80"/>
        <v>968425.5653333334</v>
      </c>
      <c r="CG92" s="141">
        <f t="shared" si="81"/>
        <v>645617.0435555556</v>
      </c>
      <c r="CH92" s="185">
        <v>0</v>
      </c>
      <c r="CI92" s="135">
        <f t="shared" si="82"/>
        <v>0</v>
      </c>
      <c r="CJ92" s="135">
        <f t="shared" si="90"/>
        <v>0</v>
      </c>
      <c r="CK92" s="135">
        <f t="shared" si="83"/>
        <v>0</v>
      </c>
      <c r="CL92" s="141">
        <f t="shared" si="84"/>
        <v>0</v>
      </c>
    </row>
    <row r="93" spans="1:90" ht="12.75">
      <c r="A93" s="3" t="s">
        <v>402</v>
      </c>
      <c r="B93" s="3" t="s">
        <v>379</v>
      </c>
      <c r="C93" s="2" t="s">
        <v>98</v>
      </c>
      <c r="D93" s="5">
        <f t="shared" si="67"/>
        <v>38235</v>
      </c>
      <c r="E93" s="190">
        <v>389</v>
      </c>
      <c r="F93" s="18">
        <f t="shared" si="68"/>
        <v>379</v>
      </c>
      <c r="G93" s="214">
        <v>6.366962205986131</v>
      </c>
      <c r="H93" s="202">
        <v>130</v>
      </c>
      <c r="I93"/>
      <c r="J93" s="196">
        <v>9210</v>
      </c>
      <c r="K93" s="196">
        <v>10461</v>
      </c>
      <c r="L93" s="196">
        <v>6166</v>
      </c>
      <c r="M93" s="196">
        <v>4936</v>
      </c>
      <c r="N93" s="196">
        <v>3627</v>
      </c>
      <c r="O93" s="196">
        <v>2317</v>
      </c>
      <c r="P93" s="196">
        <v>1384</v>
      </c>
      <c r="Q93" s="196">
        <v>134</v>
      </c>
      <c r="R93" s="196">
        <v>38235</v>
      </c>
      <c r="S93" s="5"/>
      <c r="T93" s="9">
        <f t="shared" si="46"/>
        <v>0.24087877599058455</v>
      </c>
      <c r="U93" s="9">
        <f t="shared" si="47"/>
        <v>0.2735974892114555</v>
      </c>
      <c r="V93" s="9">
        <f t="shared" si="48"/>
        <v>0.16126585589119916</v>
      </c>
      <c r="W93" s="9">
        <f t="shared" si="49"/>
        <v>0.12909637766444357</v>
      </c>
      <c r="X93" s="9">
        <f t="shared" si="50"/>
        <v>0.09486072969792075</v>
      </c>
      <c r="Y93" s="9">
        <f t="shared" si="51"/>
        <v>0.060598927684059105</v>
      </c>
      <c r="Z93" s="9">
        <f t="shared" si="52"/>
        <v>0.03619720151693474</v>
      </c>
      <c r="AA93" s="9">
        <f t="shared" si="53"/>
        <v>0.0035046423434026415</v>
      </c>
      <c r="AB93" s="9"/>
      <c r="AC93" s="196">
        <v>19</v>
      </c>
      <c r="AD93" s="196">
        <v>161</v>
      </c>
      <c r="AE93" s="196">
        <v>117</v>
      </c>
      <c r="AF93" s="196">
        <v>63</v>
      </c>
      <c r="AG93" s="196">
        <v>26</v>
      </c>
      <c r="AH93" s="196">
        <v>33</v>
      </c>
      <c r="AI93" s="196">
        <v>35</v>
      </c>
      <c r="AJ93" s="196">
        <v>0</v>
      </c>
      <c r="AK93" s="196">
        <v>454</v>
      </c>
      <c r="AL93" s="5"/>
      <c r="AM93" s="193">
        <v>45</v>
      </c>
      <c r="AN93" s="193">
        <v>8</v>
      </c>
      <c r="AO93" s="193">
        <v>12</v>
      </c>
      <c r="AP93" s="193">
        <v>13</v>
      </c>
      <c r="AQ93" s="193">
        <v>1</v>
      </c>
      <c r="AR93" s="193">
        <v>-1</v>
      </c>
      <c r="AS93" s="193">
        <v>-2</v>
      </c>
      <c r="AT93" s="193">
        <v>-1</v>
      </c>
      <c r="AU93" s="193">
        <v>75</v>
      </c>
      <c r="AV93">
        <f t="shared" si="54"/>
        <v>-45</v>
      </c>
      <c r="AW93">
        <f t="shared" si="55"/>
        <v>-8</v>
      </c>
      <c r="AX93">
        <f t="shared" si="56"/>
        <v>-12</v>
      </c>
      <c r="AY93">
        <f t="shared" si="57"/>
        <v>-13</v>
      </c>
      <c r="AZ93">
        <f t="shared" si="58"/>
        <v>-1</v>
      </c>
      <c r="BA93">
        <f t="shared" si="59"/>
        <v>1</v>
      </c>
      <c r="BB93">
        <f t="shared" si="60"/>
        <v>2</v>
      </c>
      <c r="BC93">
        <f t="shared" si="61"/>
        <v>1</v>
      </c>
      <c r="BD93">
        <f t="shared" si="62"/>
        <v>-75</v>
      </c>
      <c r="BG93" s="188">
        <v>355007.6</v>
      </c>
      <c r="BH93" s="107">
        <f t="shared" si="63"/>
        <v>88751.9</v>
      </c>
      <c r="BI93" s="108">
        <f t="shared" si="64"/>
        <v>2130045.5999999996</v>
      </c>
      <c r="BJ93" s="27">
        <f t="shared" si="64"/>
        <v>532511.3999999999</v>
      </c>
      <c r="BK93" s="25">
        <f t="shared" si="65"/>
        <v>0.8</v>
      </c>
      <c r="BL93" s="26">
        <f t="shared" si="66"/>
        <v>0.2</v>
      </c>
      <c r="BM93" s="111">
        <f t="shared" si="69"/>
        <v>355007.6</v>
      </c>
      <c r="BN93" s="186">
        <v>551046.7404444445</v>
      </c>
      <c r="BO93" s="135">
        <f t="shared" si="70"/>
        <v>137761.68511111112</v>
      </c>
      <c r="BP93" s="135">
        <f t="shared" si="85"/>
        <v>3306280.4426666666</v>
      </c>
      <c r="BQ93" s="135">
        <f t="shared" si="86"/>
        <v>826570.1106666666</v>
      </c>
      <c r="BR93" s="141">
        <f t="shared" si="71"/>
        <v>551046.7404444445</v>
      </c>
      <c r="BS93" s="185">
        <v>311915.9884444445</v>
      </c>
      <c r="BT93" s="135">
        <f t="shared" si="72"/>
        <v>77978.99711111112</v>
      </c>
      <c r="BU93" s="135">
        <f t="shared" si="87"/>
        <v>1871495.930666667</v>
      </c>
      <c r="BV93" s="135">
        <f t="shared" si="73"/>
        <v>467873.98266666674</v>
      </c>
      <c r="BW93" s="141">
        <f t="shared" si="74"/>
        <v>311915.9884444445</v>
      </c>
      <c r="BX93" s="185">
        <v>306846.5066666667</v>
      </c>
      <c r="BY93" s="135">
        <f t="shared" si="75"/>
        <v>76711.62666666668</v>
      </c>
      <c r="BZ93" s="135">
        <f t="shared" si="88"/>
        <v>1841079.0400000003</v>
      </c>
      <c r="CA93" s="135">
        <f t="shared" si="76"/>
        <v>460269.76000000007</v>
      </c>
      <c r="CB93" s="141">
        <f t="shared" si="77"/>
        <v>306846.5066666667</v>
      </c>
      <c r="CC93" s="230">
        <f t="shared" si="78"/>
        <v>492452.45333333337</v>
      </c>
      <c r="CD93" s="135">
        <f t="shared" si="79"/>
        <v>123113.11333333334</v>
      </c>
      <c r="CE93" s="135">
        <f t="shared" si="89"/>
        <v>2954714.72</v>
      </c>
      <c r="CF93" s="135">
        <f t="shared" si="80"/>
        <v>738678.68</v>
      </c>
      <c r="CG93" s="141">
        <f t="shared" si="81"/>
        <v>492452.45333333337</v>
      </c>
      <c r="CH93" s="185">
        <v>0</v>
      </c>
      <c r="CI93" s="135">
        <f t="shared" si="82"/>
        <v>0</v>
      </c>
      <c r="CJ93" s="135">
        <f t="shared" si="90"/>
        <v>0</v>
      </c>
      <c r="CK93" s="135">
        <f t="shared" si="83"/>
        <v>0</v>
      </c>
      <c r="CL93" s="141">
        <f t="shared" si="84"/>
        <v>0</v>
      </c>
    </row>
    <row r="94" spans="1:90" ht="12.75">
      <c r="A94" s="3"/>
      <c r="B94" s="3" t="s">
        <v>386</v>
      </c>
      <c r="C94" s="2" t="s">
        <v>99</v>
      </c>
      <c r="D94" s="5">
        <f t="shared" si="67"/>
        <v>152191</v>
      </c>
      <c r="E94" s="190">
        <v>1528</v>
      </c>
      <c r="F94" s="18">
        <f t="shared" si="68"/>
        <v>674</v>
      </c>
      <c r="G94" s="214">
        <v>6.101309846956095</v>
      </c>
      <c r="H94" s="202">
        <v>89</v>
      </c>
      <c r="I94"/>
      <c r="J94" s="196">
        <v>39806</v>
      </c>
      <c r="K94" s="196">
        <v>35516</v>
      </c>
      <c r="L94" s="196">
        <v>29616</v>
      </c>
      <c r="M94" s="196">
        <v>23105</v>
      </c>
      <c r="N94" s="196">
        <v>14528</v>
      </c>
      <c r="O94" s="196">
        <v>6386</v>
      </c>
      <c r="P94" s="196">
        <v>2979</v>
      </c>
      <c r="Q94" s="196">
        <v>255</v>
      </c>
      <c r="R94" s="196">
        <v>152191</v>
      </c>
      <c r="S94" s="5"/>
      <c r="T94" s="9">
        <f t="shared" si="46"/>
        <v>0.2615529170581703</v>
      </c>
      <c r="U94" s="9">
        <f t="shared" si="47"/>
        <v>0.2333646536260357</v>
      </c>
      <c r="V94" s="9">
        <f t="shared" si="48"/>
        <v>0.1945975780433797</v>
      </c>
      <c r="W94" s="9">
        <f t="shared" si="49"/>
        <v>0.15181581039614694</v>
      </c>
      <c r="X94" s="9">
        <f t="shared" si="50"/>
        <v>0.09545899560420787</v>
      </c>
      <c r="Y94" s="9">
        <f t="shared" si="51"/>
        <v>0.041960431300142584</v>
      </c>
      <c r="Z94" s="9">
        <f t="shared" si="52"/>
        <v>0.01957408782385292</v>
      </c>
      <c r="AA94" s="9">
        <f t="shared" si="53"/>
        <v>0.001675526148063946</v>
      </c>
      <c r="AB94" s="9"/>
      <c r="AC94" s="196">
        <v>10</v>
      </c>
      <c r="AD94" s="196">
        <v>95</v>
      </c>
      <c r="AE94" s="196">
        <v>142</v>
      </c>
      <c r="AF94" s="196">
        <v>100</v>
      </c>
      <c r="AG94" s="196">
        <v>97</v>
      </c>
      <c r="AH94" s="196">
        <v>42</v>
      </c>
      <c r="AI94" s="196">
        <v>25</v>
      </c>
      <c r="AJ94" s="196">
        <v>5</v>
      </c>
      <c r="AK94" s="196">
        <v>516</v>
      </c>
      <c r="AL94" s="5"/>
      <c r="AM94" s="193">
        <v>-58</v>
      </c>
      <c r="AN94" s="193">
        <v>-15</v>
      </c>
      <c r="AO94" s="193">
        <v>-37</v>
      </c>
      <c r="AP94" s="193">
        <v>-31</v>
      </c>
      <c r="AQ94" s="193">
        <v>-10</v>
      </c>
      <c r="AR94" s="193">
        <v>1</v>
      </c>
      <c r="AS94" s="193">
        <v>-7</v>
      </c>
      <c r="AT94" s="193">
        <v>-1</v>
      </c>
      <c r="AU94" s="193">
        <v>-158</v>
      </c>
      <c r="AV94">
        <f t="shared" si="54"/>
        <v>58</v>
      </c>
      <c r="AW94">
        <f t="shared" si="55"/>
        <v>15</v>
      </c>
      <c r="AX94">
        <f t="shared" si="56"/>
        <v>37</v>
      </c>
      <c r="AY94">
        <f t="shared" si="57"/>
        <v>31</v>
      </c>
      <c r="AZ94">
        <f t="shared" si="58"/>
        <v>10</v>
      </c>
      <c r="BA94">
        <f t="shared" si="59"/>
        <v>-1</v>
      </c>
      <c r="BB94">
        <f t="shared" si="60"/>
        <v>7</v>
      </c>
      <c r="BC94">
        <f t="shared" si="61"/>
        <v>1</v>
      </c>
      <c r="BD94">
        <f t="shared" si="62"/>
        <v>158</v>
      </c>
      <c r="BG94" s="188">
        <v>1086291.2733333332</v>
      </c>
      <c r="BH94" s="107" t="str">
        <f t="shared" si="63"/>
        <v>0</v>
      </c>
      <c r="BI94" s="108">
        <f t="shared" si="64"/>
        <v>6517747.639999999</v>
      </c>
      <c r="BJ94" s="27">
        <f t="shared" si="64"/>
        <v>0</v>
      </c>
      <c r="BK94" s="25" t="str">
        <f t="shared" si="65"/>
        <v>100%</v>
      </c>
      <c r="BL94" s="26" t="str">
        <f t="shared" si="66"/>
        <v>0%</v>
      </c>
      <c r="BM94" s="111">
        <f t="shared" si="69"/>
        <v>1086291.2733333332</v>
      </c>
      <c r="BN94" s="186">
        <v>1121695.2677777777</v>
      </c>
      <c r="BO94" s="135" t="str">
        <f t="shared" si="70"/>
        <v>0</v>
      </c>
      <c r="BP94" s="135">
        <f t="shared" si="85"/>
        <v>6730171.606666666</v>
      </c>
      <c r="BQ94" s="135">
        <f t="shared" si="86"/>
        <v>0</v>
      </c>
      <c r="BR94" s="141">
        <f t="shared" si="71"/>
        <v>1121695.2677777777</v>
      </c>
      <c r="BS94" s="185">
        <v>863892.4177777776</v>
      </c>
      <c r="BT94" s="135" t="str">
        <f t="shared" si="72"/>
        <v>0</v>
      </c>
      <c r="BU94" s="135">
        <f t="shared" si="87"/>
        <v>5183354.506666666</v>
      </c>
      <c r="BV94" s="135">
        <f t="shared" si="73"/>
        <v>0</v>
      </c>
      <c r="BW94" s="141">
        <f t="shared" si="74"/>
        <v>863892.4177777776</v>
      </c>
      <c r="BX94" s="185">
        <v>1111384.5333333332</v>
      </c>
      <c r="BY94" s="135" t="str">
        <f t="shared" si="75"/>
        <v>0</v>
      </c>
      <c r="BZ94" s="135">
        <f t="shared" si="88"/>
        <v>6668307.199999999</v>
      </c>
      <c r="CA94" s="135">
        <f t="shared" si="76"/>
        <v>0</v>
      </c>
      <c r="CB94" s="141">
        <f t="shared" si="77"/>
        <v>1111384.5333333332</v>
      </c>
      <c r="CC94" s="230">
        <f t="shared" si="78"/>
        <v>1023993.8066666668</v>
      </c>
      <c r="CD94" s="135" t="str">
        <f t="shared" si="79"/>
        <v>0</v>
      </c>
      <c r="CE94" s="135">
        <f t="shared" si="89"/>
        <v>6143962.840000001</v>
      </c>
      <c r="CF94" s="135">
        <f t="shared" si="80"/>
        <v>0</v>
      </c>
      <c r="CG94" s="141">
        <f t="shared" si="81"/>
        <v>1023993.8066666668</v>
      </c>
      <c r="CH94" s="185">
        <v>0</v>
      </c>
      <c r="CI94" s="135" t="str">
        <f t="shared" si="82"/>
        <v>0</v>
      </c>
      <c r="CJ94" s="135">
        <f t="shared" si="90"/>
        <v>0</v>
      </c>
      <c r="CK94" s="135">
        <f t="shared" si="83"/>
        <v>0</v>
      </c>
      <c r="CL94" s="141">
        <f t="shared" si="84"/>
        <v>0</v>
      </c>
    </row>
    <row r="95" spans="1:90" ht="12.75">
      <c r="A95" s="3" t="s">
        <v>398</v>
      </c>
      <c r="B95" s="3" t="s">
        <v>390</v>
      </c>
      <c r="C95" s="2" t="s">
        <v>100</v>
      </c>
      <c r="D95" s="5">
        <f t="shared" si="67"/>
        <v>49548</v>
      </c>
      <c r="E95" s="190">
        <v>489</v>
      </c>
      <c r="F95" s="18">
        <f t="shared" si="68"/>
        <v>238</v>
      </c>
      <c r="G95" s="214">
        <v>5.725829423576936</v>
      </c>
      <c r="H95" s="202">
        <v>140</v>
      </c>
      <c r="I95"/>
      <c r="J95" s="196">
        <v>17621</v>
      </c>
      <c r="K95" s="196">
        <v>10853</v>
      </c>
      <c r="L95" s="196">
        <v>8142</v>
      </c>
      <c r="M95" s="196">
        <v>5642</v>
      </c>
      <c r="N95" s="196">
        <v>3997</v>
      </c>
      <c r="O95" s="196">
        <v>2105</v>
      </c>
      <c r="P95" s="196">
        <v>1096</v>
      </c>
      <c r="Q95" s="196">
        <v>92</v>
      </c>
      <c r="R95" s="196">
        <v>49548</v>
      </c>
      <c r="S95" s="5"/>
      <c r="T95" s="9">
        <f t="shared" si="46"/>
        <v>0.35563493985630096</v>
      </c>
      <c r="U95" s="9">
        <f t="shared" si="47"/>
        <v>0.219040122709292</v>
      </c>
      <c r="V95" s="9">
        <f t="shared" si="48"/>
        <v>0.1643255025429886</v>
      </c>
      <c r="W95" s="9">
        <f t="shared" si="49"/>
        <v>0.11386937918785824</v>
      </c>
      <c r="X95" s="9">
        <f t="shared" si="50"/>
        <v>0.08066925002018245</v>
      </c>
      <c r="Y95" s="9">
        <f t="shared" si="51"/>
        <v>0.04248405586501978</v>
      </c>
      <c r="Z95" s="9">
        <f t="shared" si="52"/>
        <v>0.022119964478889156</v>
      </c>
      <c r="AA95" s="9">
        <f t="shared" si="53"/>
        <v>0.001856785339468798</v>
      </c>
      <c r="AB95" s="9"/>
      <c r="AC95" s="196">
        <v>63</v>
      </c>
      <c r="AD95" s="196">
        <v>103</v>
      </c>
      <c r="AE95" s="196">
        <v>67</v>
      </c>
      <c r="AF95" s="196">
        <v>20</v>
      </c>
      <c r="AG95" s="196">
        <v>20</v>
      </c>
      <c r="AH95" s="196">
        <v>24</v>
      </c>
      <c r="AI95" s="196">
        <v>8</v>
      </c>
      <c r="AJ95" s="196">
        <v>1</v>
      </c>
      <c r="AK95" s="196">
        <v>306</v>
      </c>
      <c r="AL95" s="5"/>
      <c r="AM95" s="193">
        <v>68</v>
      </c>
      <c r="AN95" s="193">
        <v>9</v>
      </c>
      <c r="AO95" s="193">
        <v>-11</v>
      </c>
      <c r="AP95" s="193">
        <v>-2</v>
      </c>
      <c r="AQ95" s="193">
        <v>1</v>
      </c>
      <c r="AR95" s="193">
        <v>2</v>
      </c>
      <c r="AS95" s="193">
        <v>1</v>
      </c>
      <c r="AT95" s="193">
        <v>0</v>
      </c>
      <c r="AU95" s="193">
        <v>68</v>
      </c>
      <c r="AV95">
        <f t="shared" si="54"/>
        <v>-68</v>
      </c>
      <c r="AW95">
        <f t="shared" si="55"/>
        <v>-9</v>
      </c>
      <c r="AX95">
        <f t="shared" si="56"/>
        <v>11</v>
      </c>
      <c r="AY95">
        <f t="shared" si="57"/>
        <v>2</v>
      </c>
      <c r="AZ95">
        <f t="shared" si="58"/>
        <v>-1</v>
      </c>
      <c r="BA95">
        <f t="shared" si="59"/>
        <v>-2</v>
      </c>
      <c r="BB95">
        <f t="shared" si="60"/>
        <v>-1</v>
      </c>
      <c r="BC95">
        <f t="shared" si="61"/>
        <v>0</v>
      </c>
      <c r="BD95">
        <f t="shared" si="62"/>
        <v>-68</v>
      </c>
      <c r="BG95" s="188">
        <v>381233.3866666667</v>
      </c>
      <c r="BH95" s="107">
        <f t="shared" si="63"/>
        <v>95308.34666666668</v>
      </c>
      <c r="BI95" s="108">
        <f t="shared" si="64"/>
        <v>2287400.3200000003</v>
      </c>
      <c r="BJ95" s="27">
        <f t="shared" si="64"/>
        <v>571850.0800000001</v>
      </c>
      <c r="BK95" s="25">
        <f t="shared" si="65"/>
        <v>0.8</v>
      </c>
      <c r="BL95" s="26">
        <f t="shared" si="66"/>
        <v>0.2</v>
      </c>
      <c r="BM95" s="111">
        <f t="shared" si="69"/>
        <v>381233.3866666667</v>
      </c>
      <c r="BN95" s="186">
        <v>301205.256</v>
      </c>
      <c r="BO95" s="135">
        <f t="shared" si="70"/>
        <v>75301.314</v>
      </c>
      <c r="BP95" s="135">
        <f t="shared" si="85"/>
        <v>1807231.5359999998</v>
      </c>
      <c r="BQ95" s="135">
        <f t="shared" si="86"/>
        <v>451807.88399999996</v>
      </c>
      <c r="BR95" s="141">
        <f t="shared" si="71"/>
        <v>301205.256</v>
      </c>
      <c r="BS95" s="185">
        <v>365405.71644444455</v>
      </c>
      <c r="BT95" s="135">
        <f t="shared" si="72"/>
        <v>91351.42911111114</v>
      </c>
      <c r="BU95" s="135">
        <f t="shared" si="87"/>
        <v>2192434.298666667</v>
      </c>
      <c r="BV95" s="135">
        <f t="shared" si="73"/>
        <v>548108.5746666668</v>
      </c>
      <c r="BW95" s="141">
        <f t="shared" si="74"/>
        <v>365405.71644444455</v>
      </c>
      <c r="BX95" s="185">
        <v>560397.8666666666</v>
      </c>
      <c r="BY95" s="135">
        <f t="shared" si="75"/>
        <v>140099.46666666665</v>
      </c>
      <c r="BZ95" s="135">
        <f t="shared" si="88"/>
        <v>3362387.1999999993</v>
      </c>
      <c r="CA95" s="135">
        <f t="shared" si="76"/>
        <v>840596.7999999998</v>
      </c>
      <c r="CB95" s="141">
        <f t="shared" si="77"/>
        <v>560397.8666666666</v>
      </c>
      <c r="CC95" s="230">
        <f t="shared" si="78"/>
        <v>309047.3457777777</v>
      </c>
      <c r="CD95" s="135">
        <f t="shared" si="79"/>
        <v>77261.83644444443</v>
      </c>
      <c r="CE95" s="135">
        <f t="shared" si="89"/>
        <v>1854284.0746666663</v>
      </c>
      <c r="CF95" s="135">
        <f t="shared" si="80"/>
        <v>463571.0186666666</v>
      </c>
      <c r="CG95" s="141">
        <f t="shared" si="81"/>
        <v>309047.3457777777</v>
      </c>
      <c r="CH95" s="185">
        <v>0</v>
      </c>
      <c r="CI95" s="135">
        <f t="shared" si="82"/>
        <v>0</v>
      </c>
      <c r="CJ95" s="135">
        <f t="shared" si="90"/>
        <v>0</v>
      </c>
      <c r="CK95" s="135">
        <f t="shared" si="83"/>
        <v>0</v>
      </c>
      <c r="CL95" s="141">
        <f t="shared" si="84"/>
        <v>0</v>
      </c>
    </row>
    <row r="96" spans="1:90" ht="12.75">
      <c r="A96" s="3" t="s">
        <v>406</v>
      </c>
      <c r="B96" s="3" t="s">
        <v>375</v>
      </c>
      <c r="C96" s="2" t="s">
        <v>101</v>
      </c>
      <c r="D96" s="5">
        <f t="shared" si="67"/>
        <v>48097</v>
      </c>
      <c r="E96" s="190">
        <v>320</v>
      </c>
      <c r="F96" s="18">
        <f t="shared" si="68"/>
        <v>151</v>
      </c>
      <c r="G96" s="214">
        <v>8.066058716298278</v>
      </c>
      <c r="H96" s="202">
        <v>43</v>
      </c>
      <c r="I96"/>
      <c r="J96" s="196">
        <v>8219</v>
      </c>
      <c r="K96" s="196">
        <v>12915</v>
      </c>
      <c r="L96" s="196">
        <v>10671</v>
      </c>
      <c r="M96" s="196">
        <v>8605</v>
      </c>
      <c r="N96" s="196">
        <v>4485</v>
      </c>
      <c r="O96" s="196">
        <v>2014</v>
      </c>
      <c r="P96" s="196">
        <v>1099</v>
      </c>
      <c r="Q96" s="196">
        <v>89</v>
      </c>
      <c r="R96" s="196">
        <v>48097</v>
      </c>
      <c r="S96" s="5"/>
      <c r="T96" s="9">
        <f t="shared" si="46"/>
        <v>0.17088383890887165</v>
      </c>
      <c r="U96" s="9">
        <f t="shared" si="47"/>
        <v>0.268519866103915</v>
      </c>
      <c r="V96" s="9">
        <f t="shared" si="48"/>
        <v>0.2218641495311558</v>
      </c>
      <c r="W96" s="9">
        <f t="shared" si="49"/>
        <v>0.17890928748154772</v>
      </c>
      <c r="X96" s="9">
        <f t="shared" si="50"/>
        <v>0.09324905919288105</v>
      </c>
      <c r="Y96" s="9">
        <f t="shared" si="51"/>
        <v>0.04187371353722685</v>
      </c>
      <c r="Z96" s="9">
        <f t="shared" si="52"/>
        <v>0.02284965798282637</v>
      </c>
      <c r="AA96" s="9">
        <f t="shared" si="53"/>
        <v>0.001850427261575566</v>
      </c>
      <c r="AB96" s="9"/>
      <c r="AC96" s="196">
        <v>-20</v>
      </c>
      <c r="AD96" s="196">
        <v>86</v>
      </c>
      <c r="AE96" s="196">
        <v>112</v>
      </c>
      <c r="AF96" s="196">
        <v>62</v>
      </c>
      <c r="AG96" s="196">
        <v>0</v>
      </c>
      <c r="AH96" s="196">
        <v>-8</v>
      </c>
      <c r="AI96" s="196">
        <v>1</v>
      </c>
      <c r="AJ96" s="196">
        <v>1</v>
      </c>
      <c r="AK96" s="196">
        <v>234</v>
      </c>
      <c r="AL96" s="5"/>
      <c r="AM96" s="193">
        <v>9</v>
      </c>
      <c r="AN96" s="193">
        <v>31</v>
      </c>
      <c r="AO96" s="193">
        <v>21</v>
      </c>
      <c r="AP96" s="193">
        <v>9</v>
      </c>
      <c r="AQ96" s="193">
        <v>9</v>
      </c>
      <c r="AR96" s="193">
        <v>4</v>
      </c>
      <c r="AS96" s="193">
        <v>-1</v>
      </c>
      <c r="AT96" s="193">
        <v>1</v>
      </c>
      <c r="AU96" s="193">
        <v>83</v>
      </c>
      <c r="AV96">
        <f t="shared" si="54"/>
        <v>-9</v>
      </c>
      <c r="AW96">
        <f t="shared" si="55"/>
        <v>-31</v>
      </c>
      <c r="AX96">
        <f t="shared" si="56"/>
        <v>-21</v>
      </c>
      <c r="AY96">
        <f t="shared" si="57"/>
        <v>-9</v>
      </c>
      <c r="AZ96">
        <f t="shared" si="58"/>
        <v>-9</v>
      </c>
      <c r="BA96">
        <f t="shared" si="59"/>
        <v>-4</v>
      </c>
      <c r="BB96">
        <f t="shared" si="60"/>
        <v>1</v>
      </c>
      <c r="BC96">
        <f t="shared" si="61"/>
        <v>-1</v>
      </c>
      <c r="BD96">
        <f t="shared" si="62"/>
        <v>-83</v>
      </c>
      <c r="BG96" s="188">
        <v>187290.49600000004</v>
      </c>
      <c r="BH96" s="107">
        <f t="shared" si="63"/>
        <v>46822.62400000001</v>
      </c>
      <c r="BI96" s="108">
        <f t="shared" si="64"/>
        <v>1123742.9760000003</v>
      </c>
      <c r="BJ96" s="27">
        <f t="shared" si="64"/>
        <v>280935.74400000006</v>
      </c>
      <c r="BK96" s="25">
        <f t="shared" si="65"/>
        <v>0.8</v>
      </c>
      <c r="BL96" s="26">
        <f t="shared" si="66"/>
        <v>0.2</v>
      </c>
      <c r="BM96" s="111">
        <f t="shared" si="69"/>
        <v>187290.49600000004</v>
      </c>
      <c r="BN96" s="186">
        <v>190084.86044444444</v>
      </c>
      <c r="BO96" s="135">
        <f t="shared" si="70"/>
        <v>47521.21511111111</v>
      </c>
      <c r="BP96" s="135">
        <f t="shared" si="85"/>
        <v>1140509.1626666666</v>
      </c>
      <c r="BQ96" s="135">
        <f t="shared" si="86"/>
        <v>285127.29066666664</v>
      </c>
      <c r="BR96" s="141">
        <f t="shared" si="71"/>
        <v>190084.86044444444</v>
      </c>
      <c r="BS96" s="185">
        <v>179300.7244444445</v>
      </c>
      <c r="BT96" s="135">
        <f t="shared" si="72"/>
        <v>44825.181111111124</v>
      </c>
      <c r="BU96" s="135">
        <f t="shared" si="87"/>
        <v>1075804.346666667</v>
      </c>
      <c r="BV96" s="135">
        <f t="shared" si="73"/>
        <v>268951.0866666667</v>
      </c>
      <c r="BW96" s="141">
        <f t="shared" si="74"/>
        <v>179300.7244444445</v>
      </c>
      <c r="BX96" s="185">
        <v>340035.2</v>
      </c>
      <c r="BY96" s="135">
        <f t="shared" si="75"/>
        <v>85008.8</v>
      </c>
      <c r="BZ96" s="135">
        <f t="shared" si="88"/>
        <v>2040211.2000000002</v>
      </c>
      <c r="CA96" s="135">
        <f t="shared" si="76"/>
        <v>510052.80000000005</v>
      </c>
      <c r="CB96" s="141">
        <f t="shared" si="77"/>
        <v>340035.2</v>
      </c>
      <c r="CC96" s="230">
        <f t="shared" si="78"/>
        <v>167450.14933333342</v>
      </c>
      <c r="CD96" s="135">
        <f t="shared" si="79"/>
        <v>41862.537333333355</v>
      </c>
      <c r="CE96" s="135">
        <f t="shared" si="89"/>
        <v>1004700.8960000005</v>
      </c>
      <c r="CF96" s="135">
        <f t="shared" si="80"/>
        <v>251175.22400000013</v>
      </c>
      <c r="CG96" s="141">
        <f t="shared" si="81"/>
        <v>167450.14933333342</v>
      </c>
      <c r="CH96" s="185">
        <v>0</v>
      </c>
      <c r="CI96" s="135">
        <f t="shared" si="82"/>
        <v>0</v>
      </c>
      <c r="CJ96" s="135">
        <f t="shared" si="90"/>
        <v>0</v>
      </c>
      <c r="CK96" s="135">
        <f t="shared" si="83"/>
        <v>0</v>
      </c>
      <c r="CL96" s="141">
        <f t="shared" si="84"/>
        <v>0</v>
      </c>
    </row>
    <row r="97" spans="1:90" ht="12.75">
      <c r="A97" s="3" t="s">
        <v>388</v>
      </c>
      <c r="B97" s="3" t="s">
        <v>375</v>
      </c>
      <c r="C97" s="2" t="s">
        <v>102</v>
      </c>
      <c r="D97" s="5">
        <f t="shared" si="67"/>
        <v>53621</v>
      </c>
      <c r="E97" s="190">
        <v>255</v>
      </c>
      <c r="F97" s="18">
        <f t="shared" si="68"/>
        <v>360</v>
      </c>
      <c r="G97" s="214">
        <v>8.411031919630178</v>
      </c>
      <c r="H97" s="202">
        <v>109</v>
      </c>
      <c r="I97"/>
      <c r="J97" s="196">
        <v>4272</v>
      </c>
      <c r="K97" s="196">
        <v>11428</v>
      </c>
      <c r="L97" s="196">
        <v>17510</v>
      </c>
      <c r="M97" s="196">
        <v>9511</v>
      </c>
      <c r="N97" s="196">
        <v>7061</v>
      </c>
      <c r="O97" s="196">
        <v>2785</v>
      </c>
      <c r="P97" s="196">
        <v>1031</v>
      </c>
      <c r="Q97" s="196">
        <v>23</v>
      </c>
      <c r="R97" s="196">
        <v>53621</v>
      </c>
      <c r="S97" s="5"/>
      <c r="T97" s="9">
        <f t="shared" si="46"/>
        <v>0.07967027843568751</v>
      </c>
      <c r="U97" s="9">
        <f t="shared" si="47"/>
        <v>0.21312545457936255</v>
      </c>
      <c r="V97" s="9">
        <f t="shared" si="48"/>
        <v>0.32655116465563866</v>
      </c>
      <c r="W97" s="9">
        <f t="shared" si="49"/>
        <v>0.17737453609593257</v>
      </c>
      <c r="X97" s="9">
        <f t="shared" si="50"/>
        <v>0.1316834822177878</v>
      </c>
      <c r="Y97" s="9">
        <f t="shared" si="51"/>
        <v>0.05193860614311557</v>
      </c>
      <c r="Z97" s="9">
        <f t="shared" si="52"/>
        <v>0.01922754144831316</v>
      </c>
      <c r="AA97" s="9">
        <f t="shared" si="53"/>
        <v>0.00042893642416217526</v>
      </c>
      <c r="AB97" s="9"/>
      <c r="AC97" s="196">
        <v>-93</v>
      </c>
      <c r="AD97" s="196">
        <v>170</v>
      </c>
      <c r="AE97" s="196">
        <v>97</v>
      </c>
      <c r="AF97" s="196">
        <v>30</v>
      </c>
      <c r="AG97" s="196">
        <v>68</v>
      </c>
      <c r="AH97" s="196">
        <v>18</v>
      </c>
      <c r="AI97" s="196">
        <v>11</v>
      </c>
      <c r="AJ97" s="196">
        <v>0</v>
      </c>
      <c r="AK97" s="196">
        <v>301</v>
      </c>
      <c r="AL97" s="5"/>
      <c r="AM97" s="193">
        <v>-44</v>
      </c>
      <c r="AN97" s="193">
        <v>-18</v>
      </c>
      <c r="AO97" s="193">
        <v>-4</v>
      </c>
      <c r="AP97" s="193">
        <v>4</v>
      </c>
      <c r="AQ97" s="193">
        <v>0</v>
      </c>
      <c r="AR97" s="193">
        <v>1</v>
      </c>
      <c r="AS97" s="193">
        <v>2</v>
      </c>
      <c r="AT97" s="193">
        <v>0</v>
      </c>
      <c r="AU97" s="193">
        <v>-59</v>
      </c>
      <c r="AV97">
        <f t="shared" si="54"/>
        <v>44</v>
      </c>
      <c r="AW97">
        <f t="shared" si="55"/>
        <v>18</v>
      </c>
      <c r="AX97">
        <f t="shared" si="56"/>
        <v>4</v>
      </c>
      <c r="AY97">
        <f t="shared" si="57"/>
        <v>-4</v>
      </c>
      <c r="AZ97">
        <f t="shared" si="58"/>
        <v>0</v>
      </c>
      <c r="BA97">
        <f t="shared" si="59"/>
        <v>-1</v>
      </c>
      <c r="BB97">
        <f t="shared" si="60"/>
        <v>-2</v>
      </c>
      <c r="BC97">
        <f t="shared" si="61"/>
        <v>0</v>
      </c>
      <c r="BD97">
        <f t="shared" si="62"/>
        <v>59</v>
      </c>
      <c r="BG97" s="188">
        <v>443535.6213333333</v>
      </c>
      <c r="BH97" s="107">
        <f t="shared" si="63"/>
        <v>110883.90533333333</v>
      </c>
      <c r="BI97" s="108">
        <f t="shared" si="64"/>
        <v>2661213.728</v>
      </c>
      <c r="BJ97" s="27">
        <f t="shared" si="64"/>
        <v>665303.432</v>
      </c>
      <c r="BK97" s="25">
        <f t="shared" si="65"/>
        <v>0.8</v>
      </c>
      <c r="BL97" s="26">
        <f t="shared" si="66"/>
        <v>0.2</v>
      </c>
      <c r="BM97" s="111">
        <f t="shared" si="69"/>
        <v>443535.6213333333</v>
      </c>
      <c r="BN97" s="186">
        <v>532318.1057777777</v>
      </c>
      <c r="BO97" s="135">
        <f t="shared" si="70"/>
        <v>133079.52644444443</v>
      </c>
      <c r="BP97" s="135">
        <f t="shared" si="85"/>
        <v>3193908.6346666664</v>
      </c>
      <c r="BQ97" s="135">
        <f t="shared" si="86"/>
        <v>798477.1586666666</v>
      </c>
      <c r="BR97" s="141">
        <f t="shared" si="71"/>
        <v>532318.1057777777</v>
      </c>
      <c r="BS97" s="185">
        <v>438639.0924444445</v>
      </c>
      <c r="BT97" s="135">
        <f t="shared" si="72"/>
        <v>109659.77311111112</v>
      </c>
      <c r="BU97" s="135">
        <f t="shared" si="87"/>
        <v>2631834.554666667</v>
      </c>
      <c r="BV97" s="135">
        <f t="shared" si="73"/>
        <v>657958.6386666667</v>
      </c>
      <c r="BW97" s="141">
        <f t="shared" si="74"/>
        <v>438639.0924444445</v>
      </c>
      <c r="BX97" s="185">
        <v>393104.8533333333</v>
      </c>
      <c r="BY97" s="135">
        <f t="shared" si="75"/>
        <v>98276.21333333332</v>
      </c>
      <c r="BZ97" s="135">
        <f t="shared" si="88"/>
        <v>2358629.1199999996</v>
      </c>
      <c r="CA97" s="135">
        <f t="shared" si="76"/>
        <v>589657.2799999999</v>
      </c>
      <c r="CB97" s="141">
        <f t="shared" si="77"/>
        <v>393104.8533333333</v>
      </c>
      <c r="CC97" s="230">
        <f t="shared" si="78"/>
        <v>443903.168</v>
      </c>
      <c r="CD97" s="135">
        <f t="shared" si="79"/>
        <v>110975.792</v>
      </c>
      <c r="CE97" s="135">
        <f t="shared" si="89"/>
        <v>2663419.008</v>
      </c>
      <c r="CF97" s="135">
        <f t="shared" si="80"/>
        <v>665854.752</v>
      </c>
      <c r="CG97" s="141">
        <f t="shared" si="81"/>
        <v>443903.168</v>
      </c>
      <c r="CH97" s="185">
        <v>0</v>
      </c>
      <c r="CI97" s="135">
        <f t="shared" si="82"/>
        <v>0</v>
      </c>
      <c r="CJ97" s="135">
        <f t="shared" si="90"/>
        <v>0</v>
      </c>
      <c r="CK97" s="135">
        <f t="shared" si="83"/>
        <v>0</v>
      </c>
      <c r="CL97" s="141">
        <f t="shared" si="84"/>
        <v>0</v>
      </c>
    </row>
    <row r="98" spans="1:90" ht="12.75">
      <c r="A98" s="3" t="s">
        <v>376</v>
      </c>
      <c r="B98" s="3" t="s">
        <v>377</v>
      </c>
      <c r="C98" s="2" t="s">
        <v>103</v>
      </c>
      <c r="D98" s="5">
        <f t="shared" si="67"/>
        <v>25724</v>
      </c>
      <c r="E98" s="190">
        <v>499</v>
      </c>
      <c r="F98" s="18">
        <f t="shared" si="68"/>
        <v>106</v>
      </c>
      <c r="G98" s="214">
        <v>6.455619890368318</v>
      </c>
      <c r="H98" s="202">
        <v>31</v>
      </c>
      <c r="I98"/>
      <c r="J98" s="196">
        <v>4214</v>
      </c>
      <c r="K98" s="196">
        <v>6953</v>
      </c>
      <c r="L98" s="196">
        <v>5276</v>
      </c>
      <c r="M98" s="196">
        <v>4605</v>
      </c>
      <c r="N98" s="196">
        <v>3208</v>
      </c>
      <c r="O98" s="196">
        <v>1027</v>
      </c>
      <c r="P98" s="196">
        <v>394</v>
      </c>
      <c r="Q98" s="196">
        <v>47</v>
      </c>
      <c r="R98" s="196">
        <v>25724</v>
      </c>
      <c r="S98" s="5"/>
      <c r="T98" s="9">
        <f t="shared" si="46"/>
        <v>0.16381589177421862</v>
      </c>
      <c r="U98" s="9">
        <f t="shared" si="47"/>
        <v>0.27029233400715286</v>
      </c>
      <c r="V98" s="9">
        <f t="shared" si="48"/>
        <v>0.2051002954439434</v>
      </c>
      <c r="W98" s="9">
        <f t="shared" si="49"/>
        <v>0.17901570517804385</v>
      </c>
      <c r="X98" s="9">
        <f t="shared" si="50"/>
        <v>0.12470844347690872</v>
      </c>
      <c r="Y98" s="9">
        <f t="shared" si="51"/>
        <v>0.03992380656196548</v>
      </c>
      <c r="Z98" s="9">
        <f t="shared" si="52"/>
        <v>0.015316436013061731</v>
      </c>
      <c r="AA98" s="9">
        <f t="shared" si="53"/>
        <v>0.0018270875447053336</v>
      </c>
      <c r="AB98" s="9"/>
      <c r="AC98" s="196">
        <v>13</v>
      </c>
      <c r="AD98" s="196">
        <v>43</v>
      </c>
      <c r="AE98" s="196">
        <v>56</v>
      </c>
      <c r="AF98" s="196">
        <v>51</v>
      </c>
      <c r="AG98" s="196">
        <v>23</v>
      </c>
      <c r="AH98" s="196">
        <v>8</v>
      </c>
      <c r="AI98" s="196">
        <v>-5</v>
      </c>
      <c r="AJ98" s="196">
        <v>0</v>
      </c>
      <c r="AK98" s="196">
        <v>189</v>
      </c>
      <c r="AL98" s="5"/>
      <c r="AM98" s="193">
        <v>7</v>
      </c>
      <c r="AN98" s="193">
        <v>19</v>
      </c>
      <c r="AO98" s="193">
        <v>22</v>
      </c>
      <c r="AP98" s="193">
        <v>16</v>
      </c>
      <c r="AQ98" s="193">
        <v>13</v>
      </c>
      <c r="AR98" s="193">
        <v>6</v>
      </c>
      <c r="AS98" s="193">
        <v>-1</v>
      </c>
      <c r="AT98" s="193">
        <v>1</v>
      </c>
      <c r="AU98" s="193">
        <v>83</v>
      </c>
      <c r="AV98">
        <f t="shared" si="54"/>
        <v>-7</v>
      </c>
      <c r="AW98">
        <f t="shared" si="55"/>
        <v>-19</v>
      </c>
      <c r="AX98">
        <f t="shared" si="56"/>
        <v>-22</v>
      </c>
      <c r="AY98">
        <f t="shared" si="57"/>
        <v>-16</v>
      </c>
      <c r="AZ98">
        <f t="shared" si="58"/>
        <v>-13</v>
      </c>
      <c r="BA98">
        <f t="shared" si="59"/>
        <v>-6</v>
      </c>
      <c r="BB98">
        <f t="shared" si="60"/>
        <v>1</v>
      </c>
      <c r="BC98">
        <f t="shared" si="61"/>
        <v>-1</v>
      </c>
      <c r="BD98">
        <f t="shared" si="62"/>
        <v>-83</v>
      </c>
      <c r="BG98" s="188">
        <v>70489.79733333334</v>
      </c>
      <c r="BH98" s="107">
        <f t="shared" si="63"/>
        <v>17622.449333333334</v>
      </c>
      <c r="BI98" s="108">
        <f t="shared" si="64"/>
        <v>422938.784</v>
      </c>
      <c r="BJ98" s="27">
        <f t="shared" si="64"/>
        <v>105734.696</v>
      </c>
      <c r="BK98" s="25">
        <f t="shared" si="65"/>
        <v>0.8</v>
      </c>
      <c r="BL98" s="26">
        <f t="shared" si="66"/>
        <v>0.2</v>
      </c>
      <c r="BM98" s="111">
        <f t="shared" si="69"/>
        <v>70489.79733333334</v>
      </c>
      <c r="BN98" s="186">
        <v>182174.5875555555</v>
      </c>
      <c r="BO98" s="135">
        <f t="shared" si="70"/>
        <v>45543.64688888888</v>
      </c>
      <c r="BP98" s="135">
        <f t="shared" si="85"/>
        <v>1093047.525333333</v>
      </c>
      <c r="BQ98" s="135">
        <f t="shared" si="86"/>
        <v>273261.88133333327</v>
      </c>
      <c r="BR98" s="141">
        <f t="shared" si="71"/>
        <v>182174.5875555555</v>
      </c>
      <c r="BS98" s="185">
        <v>79092.54222222224</v>
      </c>
      <c r="BT98" s="135">
        <f t="shared" si="72"/>
        <v>19773.13555555556</v>
      </c>
      <c r="BU98" s="135">
        <f t="shared" si="87"/>
        <v>474555.2533333334</v>
      </c>
      <c r="BV98" s="135">
        <f t="shared" si="73"/>
        <v>118638.81333333335</v>
      </c>
      <c r="BW98" s="141">
        <f t="shared" si="74"/>
        <v>79092.54222222224</v>
      </c>
      <c r="BX98" s="185">
        <v>265530.6666666667</v>
      </c>
      <c r="BY98" s="135">
        <f t="shared" si="75"/>
        <v>66382.66666666667</v>
      </c>
      <c r="BZ98" s="135">
        <f t="shared" si="88"/>
        <v>1593184</v>
      </c>
      <c r="CA98" s="135">
        <f t="shared" si="76"/>
        <v>398296</v>
      </c>
      <c r="CB98" s="141">
        <f t="shared" si="77"/>
        <v>265530.6666666667</v>
      </c>
      <c r="CC98" s="230">
        <f t="shared" si="78"/>
        <v>119463.55733333336</v>
      </c>
      <c r="CD98" s="135">
        <f t="shared" si="79"/>
        <v>29865.88933333334</v>
      </c>
      <c r="CE98" s="135">
        <f t="shared" si="89"/>
        <v>716781.3440000002</v>
      </c>
      <c r="CF98" s="135">
        <f t="shared" si="80"/>
        <v>179195.33600000004</v>
      </c>
      <c r="CG98" s="141">
        <f t="shared" si="81"/>
        <v>119463.55733333336</v>
      </c>
      <c r="CH98" s="185">
        <v>0</v>
      </c>
      <c r="CI98" s="135">
        <f t="shared" si="82"/>
        <v>0</v>
      </c>
      <c r="CJ98" s="135">
        <f t="shared" si="90"/>
        <v>0</v>
      </c>
      <c r="CK98" s="135">
        <f t="shared" si="83"/>
        <v>0</v>
      </c>
      <c r="CL98" s="141">
        <f t="shared" si="84"/>
        <v>0</v>
      </c>
    </row>
    <row r="99" spans="1:90" ht="12.75">
      <c r="A99" s="3" t="s">
        <v>407</v>
      </c>
      <c r="B99" s="3" t="s">
        <v>375</v>
      </c>
      <c r="C99" s="2" t="s">
        <v>104</v>
      </c>
      <c r="D99" s="5">
        <f t="shared" si="67"/>
        <v>56412</v>
      </c>
      <c r="E99" s="190">
        <v>533</v>
      </c>
      <c r="F99" s="18">
        <f t="shared" si="68"/>
        <v>236</v>
      </c>
      <c r="G99" s="214">
        <v>12.966127427832541</v>
      </c>
      <c r="H99" s="202">
        <v>125</v>
      </c>
      <c r="I99"/>
      <c r="J99" s="196">
        <v>360</v>
      </c>
      <c r="K99" s="196">
        <v>1755</v>
      </c>
      <c r="L99" s="196">
        <v>7393</v>
      </c>
      <c r="M99" s="196">
        <v>13273</v>
      </c>
      <c r="N99" s="196">
        <v>10822</v>
      </c>
      <c r="O99" s="196">
        <v>7809</v>
      </c>
      <c r="P99" s="196">
        <v>11124</v>
      </c>
      <c r="Q99" s="196">
        <v>3876</v>
      </c>
      <c r="R99" s="196">
        <v>56412</v>
      </c>
      <c r="S99" s="5"/>
      <c r="T99" s="9">
        <f t="shared" si="46"/>
        <v>0.006381620931716656</v>
      </c>
      <c r="U99" s="9">
        <f t="shared" si="47"/>
        <v>0.0311104020421187</v>
      </c>
      <c r="V99" s="9">
        <f t="shared" si="48"/>
        <v>0.13105367652272565</v>
      </c>
      <c r="W99" s="9">
        <f t="shared" si="49"/>
        <v>0.23528681840743104</v>
      </c>
      <c r="X99" s="9">
        <f t="shared" si="50"/>
        <v>0.19183861589732681</v>
      </c>
      <c r="Y99" s="9">
        <f t="shared" si="51"/>
        <v>0.13842799404382047</v>
      </c>
      <c r="Z99" s="9">
        <f t="shared" si="52"/>
        <v>0.19719208679004468</v>
      </c>
      <c r="AA99" s="9">
        <f t="shared" si="53"/>
        <v>0.06870878536481599</v>
      </c>
      <c r="AB99" s="9"/>
      <c r="AC99" s="196">
        <v>24</v>
      </c>
      <c r="AD99" s="196">
        <v>-83</v>
      </c>
      <c r="AE99" s="196">
        <v>85</v>
      </c>
      <c r="AF99" s="196">
        <v>41</v>
      </c>
      <c r="AG99" s="196">
        <v>68</v>
      </c>
      <c r="AH99" s="196">
        <v>19</v>
      </c>
      <c r="AI99" s="196">
        <v>-19</v>
      </c>
      <c r="AJ99" s="196">
        <v>107</v>
      </c>
      <c r="AK99" s="196">
        <v>242</v>
      </c>
      <c r="AL99" s="5"/>
      <c r="AM99" s="193">
        <v>1</v>
      </c>
      <c r="AN99" s="193">
        <v>-83</v>
      </c>
      <c r="AO99" s="193">
        <v>-2</v>
      </c>
      <c r="AP99" s="193">
        <v>15</v>
      </c>
      <c r="AQ99" s="193">
        <v>17</v>
      </c>
      <c r="AR99" s="193">
        <v>20</v>
      </c>
      <c r="AS99" s="193">
        <v>30</v>
      </c>
      <c r="AT99" s="193">
        <v>8</v>
      </c>
      <c r="AU99" s="193">
        <v>6</v>
      </c>
      <c r="AV99">
        <f t="shared" si="54"/>
        <v>-1</v>
      </c>
      <c r="AW99">
        <f t="shared" si="55"/>
        <v>83</v>
      </c>
      <c r="AX99">
        <f t="shared" si="56"/>
        <v>2</v>
      </c>
      <c r="AY99">
        <f t="shared" si="57"/>
        <v>-15</v>
      </c>
      <c r="AZ99">
        <f t="shared" si="58"/>
        <v>-17</v>
      </c>
      <c r="BA99">
        <f t="shared" si="59"/>
        <v>-20</v>
      </c>
      <c r="BB99">
        <f t="shared" si="60"/>
        <v>-30</v>
      </c>
      <c r="BC99">
        <f t="shared" si="61"/>
        <v>-8</v>
      </c>
      <c r="BD99">
        <f t="shared" si="62"/>
        <v>-6</v>
      </c>
      <c r="BG99" s="188">
        <v>452618.69866666675</v>
      </c>
      <c r="BH99" s="107">
        <f t="shared" si="63"/>
        <v>113154.67466666669</v>
      </c>
      <c r="BI99" s="108">
        <f t="shared" si="64"/>
        <v>2715712.1920000007</v>
      </c>
      <c r="BJ99" s="27">
        <f t="shared" si="64"/>
        <v>678928.0480000002</v>
      </c>
      <c r="BK99" s="25">
        <f t="shared" si="65"/>
        <v>0.8</v>
      </c>
      <c r="BL99" s="26">
        <f t="shared" si="66"/>
        <v>0.2</v>
      </c>
      <c r="BM99" s="111">
        <f t="shared" si="69"/>
        <v>452618.69866666675</v>
      </c>
      <c r="BN99" s="186">
        <v>794518.3991111112</v>
      </c>
      <c r="BO99" s="135">
        <f t="shared" si="70"/>
        <v>198629.5997777778</v>
      </c>
      <c r="BP99" s="135">
        <f t="shared" si="85"/>
        <v>4767110.394666667</v>
      </c>
      <c r="BQ99" s="135">
        <f t="shared" si="86"/>
        <v>1191777.5986666668</v>
      </c>
      <c r="BR99" s="141">
        <f t="shared" si="71"/>
        <v>794518.3991111112</v>
      </c>
      <c r="BS99" s="185">
        <v>292952.1493333333</v>
      </c>
      <c r="BT99" s="135">
        <f t="shared" si="72"/>
        <v>73238.03733333333</v>
      </c>
      <c r="BU99" s="135">
        <f t="shared" si="87"/>
        <v>1757712.8959999997</v>
      </c>
      <c r="BV99" s="135">
        <f t="shared" si="73"/>
        <v>439428.22399999993</v>
      </c>
      <c r="BW99" s="141">
        <f t="shared" si="74"/>
        <v>292952.1493333333</v>
      </c>
      <c r="BX99" s="185">
        <v>526549.12</v>
      </c>
      <c r="BY99" s="135">
        <f t="shared" si="75"/>
        <v>131637.28</v>
      </c>
      <c r="BZ99" s="135">
        <f t="shared" si="88"/>
        <v>3159294.7199999997</v>
      </c>
      <c r="CA99" s="135">
        <f t="shared" si="76"/>
        <v>789823.6799999999</v>
      </c>
      <c r="CB99" s="141">
        <f t="shared" si="77"/>
        <v>526549.12</v>
      </c>
      <c r="CC99" s="230">
        <f t="shared" si="78"/>
        <v>382487.17688888893</v>
      </c>
      <c r="CD99" s="135">
        <f t="shared" si="79"/>
        <v>95621.79422222223</v>
      </c>
      <c r="CE99" s="135">
        <f t="shared" si="89"/>
        <v>2294923.0613333336</v>
      </c>
      <c r="CF99" s="135">
        <f t="shared" si="80"/>
        <v>573730.7653333334</v>
      </c>
      <c r="CG99" s="141">
        <f t="shared" si="81"/>
        <v>382487.17688888893</v>
      </c>
      <c r="CH99" s="185">
        <v>0</v>
      </c>
      <c r="CI99" s="135">
        <f t="shared" si="82"/>
        <v>0</v>
      </c>
      <c r="CJ99" s="135">
        <f t="shared" si="90"/>
        <v>0</v>
      </c>
      <c r="CK99" s="135">
        <f t="shared" si="83"/>
        <v>0</v>
      </c>
      <c r="CL99" s="141">
        <f t="shared" si="84"/>
        <v>0</v>
      </c>
    </row>
    <row r="100" spans="1:90" ht="12.75">
      <c r="A100" s="3"/>
      <c r="B100" s="3" t="s">
        <v>385</v>
      </c>
      <c r="C100" s="2" t="s">
        <v>105</v>
      </c>
      <c r="D100" s="5">
        <f t="shared" si="67"/>
        <v>122903</v>
      </c>
      <c r="E100" s="190">
        <v>1041</v>
      </c>
      <c r="F100" s="18">
        <f t="shared" si="68"/>
        <v>380</v>
      </c>
      <c r="G100" s="214">
        <v>10.137506220536741</v>
      </c>
      <c r="H100" s="202">
        <v>125</v>
      </c>
      <c r="I100"/>
      <c r="J100" s="196">
        <v>5284</v>
      </c>
      <c r="K100" s="196">
        <v>11464</v>
      </c>
      <c r="L100" s="196">
        <v>33436</v>
      </c>
      <c r="M100" s="196">
        <v>36199</v>
      </c>
      <c r="N100" s="196">
        <v>20780</v>
      </c>
      <c r="O100" s="196">
        <v>9030</v>
      </c>
      <c r="P100" s="196">
        <v>5825</v>
      </c>
      <c r="Q100" s="196">
        <v>885</v>
      </c>
      <c r="R100" s="196">
        <v>122903</v>
      </c>
      <c r="S100" s="5"/>
      <c r="T100" s="9">
        <f t="shared" si="46"/>
        <v>0.04299325484325037</v>
      </c>
      <c r="U100" s="9">
        <f t="shared" si="47"/>
        <v>0.09327681179466733</v>
      </c>
      <c r="V100" s="9">
        <f t="shared" si="48"/>
        <v>0.2720519434025207</v>
      </c>
      <c r="W100" s="9">
        <f t="shared" si="49"/>
        <v>0.2945330870686639</v>
      </c>
      <c r="X100" s="9">
        <f t="shared" si="50"/>
        <v>0.16907642612466742</v>
      </c>
      <c r="Y100" s="9">
        <f t="shared" si="51"/>
        <v>0.07347257593386655</v>
      </c>
      <c r="Z100" s="9">
        <f t="shared" si="52"/>
        <v>0.0473951002009715</v>
      </c>
      <c r="AA100" s="9">
        <f t="shared" si="53"/>
        <v>0.0072008006313922365</v>
      </c>
      <c r="AB100" s="9"/>
      <c r="AC100" s="196">
        <v>171</v>
      </c>
      <c r="AD100" s="196">
        <v>52</v>
      </c>
      <c r="AE100" s="196">
        <v>131</v>
      </c>
      <c r="AF100" s="196">
        <v>177</v>
      </c>
      <c r="AG100" s="196">
        <v>-6</v>
      </c>
      <c r="AH100" s="196">
        <v>25</v>
      </c>
      <c r="AI100" s="196">
        <v>16</v>
      </c>
      <c r="AJ100" s="196">
        <v>8</v>
      </c>
      <c r="AK100" s="196">
        <v>574</v>
      </c>
      <c r="AL100" s="5"/>
      <c r="AM100" s="193">
        <v>-58</v>
      </c>
      <c r="AN100" s="193">
        <v>37</v>
      </c>
      <c r="AO100" s="193">
        <v>60</v>
      </c>
      <c r="AP100" s="193">
        <v>86</v>
      </c>
      <c r="AQ100" s="193">
        <v>32</v>
      </c>
      <c r="AR100" s="193">
        <v>7</v>
      </c>
      <c r="AS100" s="193">
        <v>28</v>
      </c>
      <c r="AT100" s="193">
        <v>2</v>
      </c>
      <c r="AU100" s="193">
        <v>194</v>
      </c>
      <c r="AV100">
        <f t="shared" si="54"/>
        <v>58</v>
      </c>
      <c r="AW100">
        <f t="shared" si="55"/>
        <v>-37</v>
      </c>
      <c r="AX100">
        <f t="shared" si="56"/>
        <v>-60</v>
      </c>
      <c r="AY100">
        <f t="shared" si="57"/>
        <v>-86</v>
      </c>
      <c r="AZ100">
        <f t="shared" si="58"/>
        <v>-32</v>
      </c>
      <c r="BA100">
        <f t="shared" si="59"/>
        <v>-7</v>
      </c>
      <c r="BB100">
        <f t="shared" si="60"/>
        <v>-28</v>
      </c>
      <c r="BC100">
        <f t="shared" si="61"/>
        <v>-2</v>
      </c>
      <c r="BD100">
        <f t="shared" si="62"/>
        <v>-194</v>
      </c>
      <c r="BG100" s="188">
        <v>527714</v>
      </c>
      <c r="BH100" s="107" t="str">
        <f t="shared" si="63"/>
        <v>0</v>
      </c>
      <c r="BI100" s="108">
        <f t="shared" si="64"/>
        <v>3166284</v>
      </c>
      <c r="BJ100" s="27">
        <f t="shared" si="64"/>
        <v>0</v>
      </c>
      <c r="BK100" s="25" t="str">
        <f t="shared" si="65"/>
        <v>100%</v>
      </c>
      <c r="BL100" s="26" t="str">
        <f t="shared" si="66"/>
        <v>0%</v>
      </c>
      <c r="BM100" s="111">
        <f t="shared" si="69"/>
        <v>527714</v>
      </c>
      <c r="BN100" s="186">
        <v>830123.19</v>
      </c>
      <c r="BO100" s="135" t="str">
        <f t="shared" si="70"/>
        <v>0</v>
      </c>
      <c r="BP100" s="135">
        <f t="shared" si="85"/>
        <v>4980739.14</v>
      </c>
      <c r="BQ100" s="135">
        <f t="shared" si="86"/>
        <v>0</v>
      </c>
      <c r="BR100" s="141">
        <f t="shared" si="71"/>
        <v>830123.19</v>
      </c>
      <c r="BS100" s="185">
        <v>1637182.2577777777</v>
      </c>
      <c r="BT100" s="135" t="str">
        <f t="shared" si="72"/>
        <v>0</v>
      </c>
      <c r="BU100" s="135">
        <f t="shared" si="87"/>
        <v>9823093.546666667</v>
      </c>
      <c r="BV100" s="135">
        <f t="shared" si="73"/>
        <v>0</v>
      </c>
      <c r="BW100" s="141">
        <f t="shared" si="74"/>
        <v>1637182.2577777777</v>
      </c>
      <c r="BX100" s="185">
        <v>366103.4666666666</v>
      </c>
      <c r="BY100" s="135" t="str">
        <f t="shared" si="75"/>
        <v>0</v>
      </c>
      <c r="BZ100" s="135">
        <f t="shared" si="88"/>
        <v>2196620.8</v>
      </c>
      <c r="CA100" s="135">
        <f t="shared" si="76"/>
        <v>0</v>
      </c>
      <c r="CB100" s="141">
        <f t="shared" si="77"/>
        <v>366103.4666666666</v>
      </c>
      <c r="CC100" s="230">
        <f t="shared" si="78"/>
        <v>469464.2</v>
      </c>
      <c r="CD100" s="135" t="str">
        <f t="shared" si="79"/>
        <v>0</v>
      </c>
      <c r="CE100" s="135">
        <f t="shared" si="89"/>
        <v>2816785.2</v>
      </c>
      <c r="CF100" s="135">
        <f t="shared" si="80"/>
        <v>0</v>
      </c>
      <c r="CG100" s="141">
        <f t="shared" si="81"/>
        <v>469464.2</v>
      </c>
      <c r="CH100" s="185">
        <v>0</v>
      </c>
      <c r="CI100" s="135" t="str">
        <f t="shared" si="82"/>
        <v>0</v>
      </c>
      <c r="CJ100" s="135">
        <f t="shared" si="90"/>
        <v>0</v>
      </c>
      <c r="CK100" s="135">
        <f t="shared" si="83"/>
        <v>0</v>
      </c>
      <c r="CL100" s="141">
        <f t="shared" si="84"/>
        <v>0</v>
      </c>
    </row>
    <row r="101" spans="1:90" ht="12.75">
      <c r="A101" s="3" t="s">
        <v>387</v>
      </c>
      <c r="B101" s="3" t="s">
        <v>384</v>
      </c>
      <c r="C101" s="2" t="s">
        <v>106</v>
      </c>
      <c r="D101" s="5">
        <f t="shared" si="67"/>
        <v>55067</v>
      </c>
      <c r="E101" s="190">
        <v>431</v>
      </c>
      <c r="F101" s="18">
        <f t="shared" si="68"/>
        <v>185</v>
      </c>
      <c r="G101" s="214">
        <v>10.96279306339947</v>
      </c>
      <c r="H101" s="202">
        <v>11</v>
      </c>
      <c r="I101"/>
      <c r="J101" s="196">
        <v>1772</v>
      </c>
      <c r="K101" s="196">
        <v>4947</v>
      </c>
      <c r="L101" s="196">
        <v>11418</v>
      </c>
      <c r="M101" s="196">
        <v>13766</v>
      </c>
      <c r="N101" s="196">
        <v>9482</v>
      </c>
      <c r="O101" s="196">
        <v>6708</v>
      </c>
      <c r="P101" s="196">
        <v>5832</v>
      </c>
      <c r="Q101" s="196">
        <v>1142</v>
      </c>
      <c r="R101" s="196">
        <v>55067</v>
      </c>
      <c r="S101" s="5"/>
      <c r="T101" s="9">
        <f t="shared" si="46"/>
        <v>0.032178981967421506</v>
      </c>
      <c r="U101" s="9">
        <f t="shared" si="47"/>
        <v>0.08983601794178002</v>
      </c>
      <c r="V101" s="9">
        <f t="shared" si="48"/>
        <v>0.2073474131512521</v>
      </c>
      <c r="W101" s="9">
        <f t="shared" si="49"/>
        <v>0.2499863802277226</v>
      </c>
      <c r="X101" s="9">
        <f t="shared" si="50"/>
        <v>0.17219024097917082</v>
      </c>
      <c r="Y101" s="9">
        <f t="shared" si="51"/>
        <v>0.12181524324913287</v>
      </c>
      <c r="Z101" s="9">
        <f t="shared" si="52"/>
        <v>0.10590734922912089</v>
      </c>
      <c r="AA101" s="9">
        <f t="shared" si="53"/>
        <v>0.020738373254399187</v>
      </c>
      <c r="AB101" s="9"/>
      <c r="AC101" s="196">
        <v>13</v>
      </c>
      <c r="AD101" s="196">
        <v>20</v>
      </c>
      <c r="AE101" s="196">
        <v>23</v>
      </c>
      <c r="AF101" s="196">
        <v>26</v>
      </c>
      <c r="AG101" s="196">
        <v>66</v>
      </c>
      <c r="AH101" s="196">
        <v>-3</v>
      </c>
      <c r="AI101" s="196">
        <v>19</v>
      </c>
      <c r="AJ101" s="196">
        <v>1</v>
      </c>
      <c r="AK101" s="196">
        <v>165</v>
      </c>
      <c r="AL101" s="5"/>
      <c r="AM101" s="193">
        <v>-1</v>
      </c>
      <c r="AN101" s="193">
        <v>6</v>
      </c>
      <c r="AO101" s="193">
        <v>-14</v>
      </c>
      <c r="AP101" s="193">
        <v>9</v>
      </c>
      <c r="AQ101" s="193">
        <v>-1</v>
      </c>
      <c r="AR101" s="193">
        <v>-9</v>
      </c>
      <c r="AS101" s="193">
        <v>-7</v>
      </c>
      <c r="AT101" s="193">
        <v>-3</v>
      </c>
      <c r="AU101" s="193">
        <v>-20</v>
      </c>
      <c r="AV101">
        <f t="shared" si="54"/>
        <v>1</v>
      </c>
      <c r="AW101">
        <f t="shared" si="55"/>
        <v>-6</v>
      </c>
      <c r="AX101">
        <f t="shared" si="56"/>
        <v>14</v>
      </c>
      <c r="AY101">
        <f t="shared" si="57"/>
        <v>-9</v>
      </c>
      <c r="AZ101">
        <f t="shared" si="58"/>
        <v>1</v>
      </c>
      <c r="BA101">
        <f t="shared" si="59"/>
        <v>9</v>
      </c>
      <c r="BB101">
        <f t="shared" si="60"/>
        <v>7</v>
      </c>
      <c r="BC101">
        <f t="shared" si="61"/>
        <v>3</v>
      </c>
      <c r="BD101">
        <f t="shared" si="62"/>
        <v>20</v>
      </c>
      <c r="BG101" s="188">
        <v>295136.048</v>
      </c>
      <c r="BH101" s="107">
        <f t="shared" si="63"/>
        <v>73784.012</v>
      </c>
      <c r="BI101" s="108">
        <f t="shared" si="64"/>
        <v>1770816.2880000002</v>
      </c>
      <c r="BJ101" s="27">
        <f t="shared" si="64"/>
        <v>442704.07200000004</v>
      </c>
      <c r="BK101" s="25">
        <f t="shared" si="65"/>
        <v>0.8</v>
      </c>
      <c r="BL101" s="26">
        <f t="shared" si="66"/>
        <v>0.2</v>
      </c>
      <c r="BM101" s="111">
        <f t="shared" si="69"/>
        <v>295136.048</v>
      </c>
      <c r="BN101" s="186">
        <v>423830.3897318009</v>
      </c>
      <c r="BO101" s="135">
        <f t="shared" si="70"/>
        <v>105957.59743295022</v>
      </c>
      <c r="BP101" s="135">
        <f t="shared" si="85"/>
        <v>2542982.3383908053</v>
      </c>
      <c r="BQ101" s="135">
        <f t="shared" si="86"/>
        <v>635745.5845977013</v>
      </c>
      <c r="BR101" s="141">
        <f t="shared" si="71"/>
        <v>423830.3897318009</v>
      </c>
      <c r="BS101" s="185">
        <v>566264.9413333334</v>
      </c>
      <c r="BT101" s="135">
        <f t="shared" si="72"/>
        <v>141566.23533333334</v>
      </c>
      <c r="BU101" s="135">
        <f t="shared" si="87"/>
        <v>3397589.648</v>
      </c>
      <c r="BV101" s="135">
        <f t="shared" si="73"/>
        <v>849397.412</v>
      </c>
      <c r="BW101" s="141">
        <f t="shared" si="74"/>
        <v>566264.9413333334</v>
      </c>
      <c r="BX101" s="185">
        <v>558432.8533333334</v>
      </c>
      <c r="BY101" s="135">
        <f t="shared" si="75"/>
        <v>139608.21333333335</v>
      </c>
      <c r="BZ101" s="135">
        <f t="shared" si="88"/>
        <v>3350597.12</v>
      </c>
      <c r="CA101" s="135">
        <f t="shared" si="76"/>
        <v>837649.28</v>
      </c>
      <c r="CB101" s="141">
        <f t="shared" si="77"/>
        <v>558432.8533333334</v>
      </c>
      <c r="CC101" s="230">
        <f t="shared" si="78"/>
        <v>252049.40800000002</v>
      </c>
      <c r="CD101" s="135">
        <f t="shared" si="79"/>
        <v>63012.352000000006</v>
      </c>
      <c r="CE101" s="135">
        <f t="shared" si="89"/>
        <v>1512296.448</v>
      </c>
      <c r="CF101" s="135">
        <f t="shared" si="80"/>
        <v>378074.112</v>
      </c>
      <c r="CG101" s="141">
        <f t="shared" si="81"/>
        <v>252049.40800000002</v>
      </c>
      <c r="CH101" s="185">
        <v>0</v>
      </c>
      <c r="CI101" s="135">
        <f t="shared" si="82"/>
        <v>0</v>
      </c>
      <c r="CJ101" s="135">
        <f t="shared" si="90"/>
        <v>0</v>
      </c>
      <c r="CK101" s="135">
        <f t="shared" si="83"/>
        <v>0</v>
      </c>
      <c r="CL101" s="141">
        <f t="shared" si="84"/>
        <v>0</v>
      </c>
    </row>
    <row r="102" spans="1:90" ht="12.75">
      <c r="A102" s="3" t="s">
        <v>407</v>
      </c>
      <c r="B102" s="3" t="s">
        <v>375</v>
      </c>
      <c r="C102" s="2" t="s">
        <v>107</v>
      </c>
      <c r="D102" s="5">
        <f t="shared" si="67"/>
        <v>31476</v>
      </c>
      <c r="E102" s="190">
        <v>209</v>
      </c>
      <c r="F102" s="18">
        <f t="shared" si="68"/>
        <v>267</v>
      </c>
      <c r="G102" s="214">
        <v>13.173127772193027</v>
      </c>
      <c r="H102" s="202">
        <v>158</v>
      </c>
      <c r="I102"/>
      <c r="J102" s="196">
        <v>163</v>
      </c>
      <c r="K102" s="196">
        <v>1164</v>
      </c>
      <c r="L102" s="196">
        <v>5059</v>
      </c>
      <c r="M102" s="196">
        <v>8802</v>
      </c>
      <c r="N102" s="196">
        <v>7690</v>
      </c>
      <c r="O102" s="196">
        <v>4526</v>
      </c>
      <c r="P102" s="196">
        <v>3940</v>
      </c>
      <c r="Q102" s="196">
        <v>132</v>
      </c>
      <c r="R102" s="196">
        <v>31476</v>
      </c>
      <c r="S102" s="5"/>
      <c r="T102" s="9">
        <f t="shared" si="46"/>
        <v>0.005178548735544542</v>
      </c>
      <c r="U102" s="9">
        <f t="shared" si="47"/>
        <v>0.036980556614563474</v>
      </c>
      <c r="V102" s="9">
        <f t="shared" si="48"/>
        <v>0.16072563222772906</v>
      </c>
      <c r="W102" s="9">
        <f t="shared" si="49"/>
        <v>0.27964163171940526</v>
      </c>
      <c r="X102" s="9">
        <f t="shared" si="50"/>
        <v>0.2443131274621934</v>
      </c>
      <c r="Y102" s="9">
        <f t="shared" si="51"/>
        <v>0.14379209556487482</v>
      </c>
      <c r="Z102" s="9">
        <f t="shared" si="52"/>
        <v>0.12517473630702758</v>
      </c>
      <c r="AA102" s="9">
        <f t="shared" si="53"/>
        <v>0.0041936713686618375</v>
      </c>
      <c r="AB102" s="9"/>
      <c r="AC102" s="196">
        <v>-5</v>
      </c>
      <c r="AD102" s="196">
        <v>17</v>
      </c>
      <c r="AE102" s="196">
        <v>40</v>
      </c>
      <c r="AF102" s="196">
        <v>122</v>
      </c>
      <c r="AG102" s="196">
        <v>3</v>
      </c>
      <c r="AH102" s="196">
        <v>32</v>
      </c>
      <c r="AI102" s="196">
        <v>54</v>
      </c>
      <c r="AJ102" s="196">
        <v>3</v>
      </c>
      <c r="AK102" s="196">
        <v>266</v>
      </c>
      <c r="AL102" s="5"/>
      <c r="AM102" s="193">
        <v>0</v>
      </c>
      <c r="AN102" s="193">
        <v>6</v>
      </c>
      <c r="AO102" s="193">
        <v>0</v>
      </c>
      <c r="AP102" s="193">
        <v>-9</v>
      </c>
      <c r="AQ102" s="193">
        <v>-5</v>
      </c>
      <c r="AR102" s="193">
        <v>3</v>
      </c>
      <c r="AS102" s="193">
        <v>2</v>
      </c>
      <c r="AT102" s="193">
        <v>2</v>
      </c>
      <c r="AU102" s="193">
        <v>-1</v>
      </c>
      <c r="AV102">
        <f t="shared" si="54"/>
        <v>0</v>
      </c>
      <c r="AW102">
        <f t="shared" si="55"/>
        <v>-6</v>
      </c>
      <c r="AX102">
        <f t="shared" si="56"/>
        <v>0</v>
      </c>
      <c r="AY102">
        <f t="shared" si="57"/>
        <v>9</v>
      </c>
      <c r="AZ102">
        <f t="shared" si="58"/>
        <v>5</v>
      </c>
      <c r="BA102">
        <f t="shared" si="59"/>
        <v>-3</v>
      </c>
      <c r="BB102">
        <f t="shared" si="60"/>
        <v>-2</v>
      </c>
      <c r="BC102">
        <f t="shared" si="61"/>
        <v>-2</v>
      </c>
      <c r="BD102">
        <f t="shared" si="62"/>
        <v>1</v>
      </c>
      <c r="BG102" s="188">
        <v>107845.55200000001</v>
      </c>
      <c r="BH102" s="107">
        <f t="shared" si="63"/>
        <v>26961.388000000003</v>
      </c>
      <c r="BI102" s="108">
        <f t="shared" si="64"/>
        <v>647073.312</v>
      </c>
      <c r="BJ102" s="27">
        <f t="shared" si="64"/>
        <v>161768.328</v>
      </c>
      <c r="BK102" s="25">
        <f t="shared" si="65"/>
        <v>0.8</v>
      </c>
      <c r="BL102" s="26">
        <f t="shared" si="66"/>
        <v>0.2</v>
      </c>
      <c r="BM102" s="111">
        <f t="shared" si="69"/>
        <v>107845.55200000001</v>
      </c>
      <c r="BN102" s="186">
        <v>500099.24711111106</v>
      </c>
      <c r="BO102" s="135">
        <f t="shared" si="70"/>
        <v>125024.81177777777</v>
      </c>
      <c r="BP102" s="135">
        <f t="shared" si="85"/>
        <v>3000595.4826666666</v>
      </c>
      <c r="BQ102" s="135">
        <f t="shared" si="86"/>
        <v>750148.8706666667</v>
      </c>
      <c r="BR102" s="141">
        <f t="shared" si="71"/>
        <v>500099.24711111106</v>
      </c>
      <c r="BS102" s="185">
        <v>343815.9653333334</v>
      </c>
      <c r="BT102" s="135">
        <f t="shared" si="72"/>
        <v>85953.99133333335</v>
      </c>
      <c r="BU102" s="135">
        <f t="shared" si="87"/>
        <v>2062895.7920000004</v>
      </c>
      <c r="BV102" s="135">
        <f t="shared" si="73"/>
        <v>515723.9480000001</v>
      </c>
      <c r="BW102" s="141">
        <f t="shared" si="74"/>
        <v>343815.9653333334</v>
      </c>
      <c r="BX102" s="185">
        <v>595590.9333333332</v>
      </c>
      <c r="BY102" s="135">
        <f t="shared" si="75"/>
        <v>148897.7333333333</v>
      </c>
      <c r="BZ102" s="135">
        <f t="shared" si="88"/>
        <v>3573545.5999999996</v>
      </c>
      <c r="CA102" s="135">
        <f t="shared" si="76"/>
        <v>893386.3999999999</v>
      </c>
      <c r="CB102" s="141">
        <f t="shared" si="77"/>
        <v>595590.9333333332</v>
      </c>
      <c r="CC102" s="230">
        <f t="shared" si="78"/>
        <v>410778.29511111113</v>
      </c>
      <c r="CD102" s="135">
        <f t="shared" si="79"/>
        <v>102694.57377777778</v>
      </c>
      <c r="CE102" s="135">
        <f t="shared" si="89"/>
        <v>2464669.770666667</v>
      </c>
      <c r="CF102" s="135">
        <f t="shared" si="80"/>
        <v>616167.4426666667</v>
      </c>
      <c r="CG102" s="141">
        <f t="shared" si="81"/>
        <v>410778.29511111113</v>
      </c>
      <c r="CH102" s="185">
        <v>0</v>
      </c>
      <c r="CI102" s="135">
        <f t="shared" si="82"/>
        <v>0</v>
      </c>
      <c r="CJ102" s="135">
        <f t="shared" si="90"/>
        <v>0</v>
      </c>
      <c r="CK102" s="135">
        <f t="shared" si="83"/>
        <v>0</v>
      </c>
      <c r="CL102" s="141">
        <f t="shared" si="84"/>
        <v>0</v>
      </c>
    </row>
    <row r="103" spans="1:90" ht="12.75">
      <c r="A103" s="3" t="s">
        <v>378</v>
      </c>
      <c r="B103" s="3" t="s">
        <v>379</v>
      </c>
      <c r="C103" s="2" t="s">
        <v>108</v>
      </c>
      <c r="D103" s="5">
        <f t="shared" si="67"/>
        <v>50862</v>
      </c>
      <c r="E103" s="190">
        <v>652</v>
      </c>
      <c r="F103" s="18">
        <f t="shared" si="68"/>
        <v>285</v>
      </c>
      <c r="G103" s="214">
        <v>5.290938637709275</v>
      </c>
      <c r="H103" s="202">
        <v>108</v>
      </c>
      <c r="I103"/>
      <c r="J103" s="196">
        <v>21132</v>
      </c>
      <c r="K103" s="196">
        <v>13464</v>
      </c>
      <c r="L103" s="196">
        <v>7708</v>
      </c>
      <c r="M103" s="196">
        <v>5004</v>
      </c>
      <c r="N103" s="196">
        <v>2208</v>
      </c>
      <c r="O103" s="196">
        <v>820</v>
      </c>
      <c r="P103" s="196">
        <v>490</v>
      </c>
      <c r="Q103" s="196">
        <v>36</v>
      </c>
      <c r="R103" s="196">
        <v>50862</v>
      </c>
      <c r="S103" s="5"/>
      <c r="T103" s="9">
        <f t="shared" si="46"/>
        <v>0.4154771735283709</v>
      </c>
      <c r="U103" s="9">
        <f t="shared" si="47"/>
        <v>0.26471629114073375</v>
      </c>
      <c r="V103" s="9">
        <f t="shared" si="48"/>
        <v>0.15154732413196492</v>
      </c>
      <c r="W103" s="9">
        <f t="shared" si="49"/>
        <v>0.09838386221540639</v>
      </c>
      <c r="X103" s="9">
        <f t="shared" si="50"/>
        <v>0.04341158428689395</v>
      </c>
      <c r="Y103" s="9">
        <f t="shared" si="51"/>
        <v>0.016122055758719674</v>
      </c>
      <c r="Z103" s="9">
        <f t="shared" si="52"/>
        <v>0.009633911368015413</v>
      </c>
      <c r="AA103" s="9">
        <f t="shared" si="53"/>
        <v>0.00070779756989501</v>
      </c>
      <c r="AB103" s="9"/>
      <c r="AC103" s="196">
        <v>87</v>
      </c>
      <c r="AD103" s="196">
        <v>98</v>
      </c>
      <c r="AE103" s="196">
        <v>30</v>
      </c>
      <c r="AF103" s="196">
        <v>18</v>
      </c>
      <c r="AG103" s="196">
        <v>19</v>
      </c>
      <c r="AH103" s="196">
        <v>11</v>
      </c>
      <c r="AI103" s="196">
        <v>9</v>
      </c>
      <c r="AJ103" s="196">
        <v>0</v>
      </c>
      <c r="AK103" s="196">
        <v>272</v>
      </c>
      <c r="AL103" s="5"/>
      <c r="AM103" s="193">
        <v>-7</v>
      </c>
      <c r="AN103" s="193">
        <v>12</v>
      </c>
      <c r="AO103" s="193">
        <v>3</v>
      </c>
      <c r="AP103" s="193">
        <v>-13</v>
      </c>
      <c r="AQ103" s="193">
        <v>-8</v>
      </c>
      <c r="AR103" s="193">
        <v>-3</v>
      </c>
      <c r="AS103" s="193">
        <v>3</v>
      </c>
      <c r="AT103" s="193">
        <v>0</v>
      </c>
      <c r="AU103" s="193">
        <v>-13</v>
      </c>
      <c r="AV103">
        <f t="shared" si="54"/>
        <v>7</v>
      </c>
      <c r="AW103">
        <f t="shared" si="55"/>
        <v>-12</v>
      </c>
      <c r="AX103">
        <f t="shared" si="56"/>
        <v>-3</v>
      </c>
      <c r="AY103">
        <f t="shared" si="57"/>
        <v>13</v>
      </c>
      <c r="AZ103">
        <f t="shared" si="58"/>
        <v>8</v>
      </c>
      <c r="BA103">
        <f t="shared" si="59"/>
        <v>3</v>
      </c>
      <c r="BB103">
        <f t="shared" si="60"/>
        <v>-3</v>
      </c>
      <c r="BC103">
        <f t="shared" si="61"/>
        <v>0</v>
      </c>
      <c r="BD103">
        <f t="shared" si="62"/>
        <v>13</v>
      </c>
      <c r="BG103" s="188">
        <v>377011.67466666666</v>
      </c>
      <c r="BH103" s="107">
        <f t="shared" si="63"/>
        <v>94252.91866666666</v>
      </c>
      <c r="BI103" s="108">
        <f t="shared" si="64"/>
        <v>2262070.048</v>
      </c>
      <c r="BJ103" s="27">
        <f t="shared" si="64"/>
        <v>565517.512</v>
      </c>
      <c r="BK103" s="25">
        <f t="shared" si="65"/>
        <v>0.8</v>
      </c>
      <c r="BL103" s="26">
        <f t="shared" si="66"/>
        <v>0.2</v>
      </c>
      <c r="BM103" s="111">
        <f t="shared" si="69"/>
        <v>377011.67466666666</v>
      </c>
      <c r="BN103" s="186">
        <v>137620.84177777776</v>
      </c>
      <c r="BO103" s="135">
        <f t="shared" si="70"/>
        <v>34405.21044444444</v>
      </c>
      <c r="BP103" s="135">
        <f t="shared" si="85"/>
        <v>825725.0506666666</v>
      </c>
      <c r="BQ103" s="135">
        <f t="shared" si="86"/>
        <v>206431.26266666665</v>
      </c>
      <c r="BR103" s="141">
        <f t="shared" si="71"/>
        <v>137620.84177777776</v>
      </c>
      <c r="BS103" s="185">
        <v>321871.6746666668</v>
      </c>
      <c r="BT103" s="135">
        <f t="shared" si="72"/>
        <v>80467.9186666667</v>
      </c>
      <c r="BU103" s="135">
        <f t="shared" si="87"/>
        <v>1931230.0480000007</v>
      </c>
      <c r="BV103" s="135">
        <f t="shared" si="73"/>
        <v>482807.51200000016</v>
      </c>
      <c r="BW103" s="141">
        <f t="shared" si="74"/>
        <v>321871.6746666668</v>
      </c>
      <c r="BX103" s="185">
        <v>163388.05333333334</v>
      </c>
      <c r="BY103" s="135">
        <f t="shared" si="75"/>
        <v>40847.013333333336</v>
      </c>
      <c r="BZ103" s="135">
        <f t="shared" si="88"/>
        <v>980328.3200000001</v>
      </c>
      <c r="CA103" s="135">
        <f t="shared" si="76"/>
        <v>245082.08000000002</v>
      </c>
      <c r="CB103" s="141">
        <f t="shared" si="77"/>
        <v>163388.05333333334</v>
      </c>
      <c r="CC103" s="230">
        <f t="shared" si="78"/>
        <v>321226.2577777778</v>
      </c>
      <c r="CD103" s="135">
        <f t="shared" si="79"/>
        <v>80306.56444444445</v>
      </c>
      <c r="CE103" s="135">
        <f t="shared" si="89"/>
        <v>1927357.5466666669</v>
      </c>
      <c r="CF103" s="135">
        <f t="shared" si="80"/>
        <v>481839.3866666667</v>
      </c>
      <c r="CG103" s="141">
        <f t="shared" si="81"/>
        <v>321226.2577777778</v>
      </c>
      <c r="CH103" s="185">
        <v>0</v>
      </c>
      <c r="CI103" s="135">
        <f t="shared" si="82"/>
        <v>0</v>
      </c>
      <c r="CJ103" s="135">
        <f t="shared" si="90"/>
        <v>0</v>
      </c>
      <c r="CK103" s="135">
        <f t="shared" si="83"/>
        <v>0</v>
      </c>
      <c r="CL103" s="141">
        <f t="shared" si="84"/>
        <v>0</v>
      </c>
    </row>
    <row r="104" spans="1:90" ht="12.75">
      <c r="A104" s="3" t="s">
        <v>405</v>
      </c>
      <c r="B104" s="3" t="s">
        <v>389</v>
      </c>
      <c r="C104" s="2" t="s">
        <v>109</v>
      </c>
      <c r="D104" s="5">
        <f t="shared" si="67"/>
        <v>54038</v>
      </c>
      <c r="E104" s="190">
        <v>258</v>
      </c>
      <c r="F104" s="18">
        <f t="shared" si="68"/>
        <v>676</v>
      </c>
      <c r="G104" s="214">
        <v>7.795736748508822</v>
      </c>
      <c r="H104" s="202">
        <v>91</v>
      </c>
      <c r="I104"/>
      <c r="J104" s="196">
        <v>11236</v>
      </c>
      <c r="K104" s="196">
        <v>14582</v>
      </c>
      <c r="L104" s="196">
        <v>13399</v>
      </c>
      <c r="M104" s="196">
        <v>8387</v>
      </c>
      <c r="N104" s="196">
        <v>3830</v>
      </c>
      <c r="O104" s="196">
        <v>1706</v>
      </c>
      <c r="P104" s="196">
        <v>844</v>
      </c>
      <c r="Q104" s="196">
        <v>54</v>
      </c>
      <c r="R104" s="196">
        <v>54038</v>
      </c>
      <c r="S104" s="5"/>
      <c r="T104" s="9">
        <f t="shared" si="46"/>
        <v>0.2079277545430993</v>
      </c>
      <c r="U104" s="9">
        <f t="shared" si="47"/>
        <v>0.26984714460194675</v>
      </c>
      <c r="V104" s="9">
        <f t="shared" si="48"/>
        <v>0.24795514267737517</v>
      </c>
      <c r="W104" s="9">
        <f t="shared" si="49"/>
        <v>0.1552055960620304</v>
      </c>
      <c r="X104" s="9">
        <f t="shared" si="50"/>
        <v>0.07087605018690551</v>
      </c>
      <c r="Y104" s="9">
        <f t="shared" si="51"/>
        <v>0.031570376401791334</v>
      </c>
      <c r="Z104" s="9">
        <f t="shared" si="52"/>
        <v>0.015618638735704505</v>
      </c>
      <c r="AA104" s="9">
        <f t="shared" si="53"/>
        <v>0.0009992967911469706</v>
      </c>
      <c r="AB104" s="9"/>
      <c r="AC104" s="196">
        <v>245</v>
      </c>
      <c r="AD104" s="196">
        <v>47</v>
      </c>
      <c r="AE104" s="196">
        <v>70</v>
      </c>
      <c r="AF104" s="196">
        <v>258</v>
      </c>
      <c r="AG104" s="196">
        <v>45</v>
      </c>
      <c r="AH104" s="196">
        <v>35</v>
      </c>
      <c r="AI104" s="196">
        <v>17</v>
      </c>
      <c r="AJ104" s="196">
        <v>-1</v>
      </c>
      <c r="AK104" s="196">
        <v>716</v>
      </c>
      <c r="AL104" s="5"/>
      <c r="AM104" s="193">
        <v>-1</v>
      </c>
      <c r="AN104" s="193">
        <v>29</v>
      </c>
      <c r="AO104" s="193">
        <v>9</v>
      </c>
      <c r="AP104" s="193">
        <v>2</v>
      </c>
      <c r="AQ104" s="193">
        <v>-1</v>
      </c>
      <c r="AR104" s="193">
        <v>-1</v>
      </c>
      <c r="AS104" s="193">
        <v>3</v>
      </c>
      <c r="AT104" s="193">
        <v>0</v>
      </c>
      <c r="AU104" s="193">
        <v>40</v>
      </c>
      <c r="AV104">
        <f t="shared" si="54"/>
        <v>1</v>
      </c>
      <c r="AW104">
        <f t="shared" si="55"/>
        <v>-29</v>
      </c>
      <c r="AX104">
        <f t="shared" si="56"/>
        <v>-9</v>
      </c>
      <c r="AY104">
        <f t="shared" si="57"/>
        <v>-2</v>
      </c>
      <c r="AZ104">
        <f t="shared" si="58"/>
        <v>1</v>
      </c>
      <c r="BA104">
        <f t="shared" si="59"/>
        <v>1</v>
      </c>
      <c r="BB104">
        <f t="shared" si="60"/>
        <v>-3</v>
      </c>
      <c r="BC104">
        <f t="shared" si="61"/>
        <v>0</v>
      </c>
      <c r="BD104">
        <f t="shared" si="62"/>
        <v>-40</v>
      </c>
      <c r="BG104" s="188">
        <v>389165.0880000001</v>
      </c>
      <c r="BH104" s="107">
        <f t="shared" si="63"/>
        <v>97291.27200000003</v>
      </c>
      <c r="BI104" s="108">
        <f t="shared" si="64"/>
        <v>2334990.528000001</v>
      </c>
      <c r="BJ104" s="27">
        <f t="shared" si="64"/>
        <v>583747.6320000002</v>
      </c>
      <c r="BK104" s="25">
        <f t="shared" si="65"/>
        <v>0.8</v>
      </c>
      <c r="BL104" s="26">
        <f t="shared" si="66"/>
        <v>0.2</v>
      </c>
      <c r="BM104" s="111">
        <f t="shared" si="69"/>
        <v>389165.0880000001</v>
      </c>
      <c r="BN104" s="186">
        <v>933499.439111111</v>
      </c>
      <c r="BO104" s="135">
        <f t="shared" si="70"/>
        <v>233374.85977777775</v>
      </c>
      <c r="BP104" s="135">
        <f t="shared" si="85"/>
        <v>5600996.634666666</v>
      </c>
      <c r="BQ104" s="135">
        <f t="shared" si="86"/>
        <v>1400249.1586666666</v>
      </c>
      <c r="BR104" s="141">
        <f t="shared" si="71"/>
        <v>933499.439111111</v>
      </c>
      <c r="BS104" s="185">
        <v>882165.1742222222</v>
      </c>
      <c r="BT104" s="135">
        <f t="shared" si="72"/>
        <v>220541.29355555555</v>
      </c>
      <c r="BU104" s="135">
        <f t="shared" si="87"/>
        <v>5292991.045333333</v>
      </c>
      <c r="BV104" s="135">
        <f t="shared" si="73"/>
        <v>1323247.7613333333</v>
      </c>
      <c r="BW104" s="141">
        <f t="shared" si="74"/>
        <v>882165.1742222222</v>
      </c>
      <c r="BX104" s="185">
        <v>573164.6933333334</v>
      </c>
      <c r="BY104" s="135">
        <f t="shared" si="75"/>
        <v>143291.17333333334</v>
      </c>
      <c r="BZ104" s="135">
        <f t="shared" si="88"/>
        <v>3438988.16</v>
      </c>
      <c r="CA104" s="135">
        <f t="shared" si="76"/>
        <v>859747.04</v>
      </c>
      <c r="CB104" s="141">
        <f t="shared" si="77"/>
        <v>573164.6933333334</v>
      </c>
      <c r="CC104" s="230">
        <f t="shared" si="78"/>
        <v>750988.3377777779</v>
      </c>
      <c r="CD104" s="135">
        <f t="shared" si="79"/>
        <v>187747.08444444448</v>
      </c>
      <c r="CE104" s="135">
        <f t="shared" si="89"/>
        <v>4505930.026666667</v>
      </c>
      <c r="CF104" s="135">
        <f t="shared" si="80"/>
        <v>1126482.5066666668</v>
      </c>
      <c r="CG104" s="141">
        <f t="shared" si="81"/>
        <v>750988.3377777779</v>
      </c>
      <c r="CH104" s="185">
        <v>0</v>
      </c>
      <c r="CI104" s="135">
        <f t="shared" si="82"/>
        <v>0</v>
      </c>
      <c r="CJ104" s="135">
        <f t="shared" si="90"/>
        <v>0</v>
      </c>
      <c r="CK104" s="135">
        <f t="shared" si="83"/>
        <v>0</v>
      </c>
      <c r="CL104" s="141">
        <f t="shared" si="84"/>
        <v>0</v>
      </c>
    </row>
    <row r="105" spans="1:90" ht="12.75">
      <c r="A105" s="3" t="s">
        <v>388</v>
      </c>
      <c r="B105" s="3" t="s">
        <v>375</v>
      </c>
      <c r="C105" s="2" t="s">
        <v>110</v>
      </c>
      <c r="D105" s="5">
        <f t="shared" si="67"/>
        <v>48419</v>
      </c>
      <c r="E105" s="190">
        <v>161</v>
      </c>
      <c r="F105" s="18">
        <f t="shared" si="68"/>
        <v>178</v>
      </c>
      <c r="G105" s="214">
        <v>8.535000429521126</v>
      </c>
      <c r="H105" s="202">
        <v>58</v>
      </c>
      <c r="I105"/>
      <c r="J105" s="196">
        <v>3364</v>
      </c>
      <c r="K105" s="196">
        <v>6862</v>
      </c>
      <c r="L105" s="196">
        <v>15150</v>
      </c>
      <c r="M105" s="196">
        <v>10264</v>
      </c>
      <c r="N105" s="196">
        <v>7860</v>
      </c>
      <c r="O105" s="196">
        <v>3390</v>
      </c>
      <c r="P105" s="196">
        <v>1420</v>
      </c>
      <c r="Q105" s="196">
        <v>109</v>
      </c>
      <c r="R105" s="196">
        <v>48419</v>
      </c>
      <c r="S105" s="5"/>
      <c r="T105" s="9">
        <f t="shared" si="46"/>
        <v>0.06947685825812182</v>
      </c>
      <c r="U105" s="9">
        <f t="shared" si="47"/>
        <v>0.14172122513889177</v>
      </c>
      <c r="V105" s="9">
        <f t="shared" si="48"/>
        <v>0.31289369875462114</v>
      </c>
      <c r="W105" s="9">
        <f t="shared" si="49"/>
        <v>0.21198289927507796</v>
      </c>
      <c r="X105" s="9">
        <f t="shared" si="50"/>
        <v>0.16233296846279352</v>
      </c>
      <c r="Y105" s="9">
        <f t="shared" si="51"/>
        <v>0.07001383754311324</v>
      </c>
      <c r="Z105" s="9">
        <f t="shared" si="52"/>
        <v>0.02932733018030112</v>
      </c>
      <c r="AA105" s="9">
        <f t="shared" si="53"/>
        <v>0.0022511823870794523</v>
      </c>
      <c r="AB105" s="9"/>
      <c r="AC105" s="196">
        <v>37</v>
      </c>
      <c r="AD105" s="196">
        <v>35</v>
      </c>
      <c r="AE105" s="196">
        <v>21</v>
      </c>
      <c r="AF105" s="196">
        <v>18</v>
      </c>
      <c r="AG105" s="196">
        <v>32</v>
      </c>
      <c r="AH105" s="196">
        <v>21</v>
      </c>
      <c r="AI105" s="196">
        <v>5</v>
      </c>
      <c r="AJ105" s="196">
        <v>2</v>
      </c>
      <c r="AK105" s="196">
        <v>171</v>
      </c>
      <c r="AL105" s="5"/>
      <c r="AM105" s="193">
        <v>5</v>
      </c>
      <c r="AN105" s="193">
        <v>-3</v>
      </c>
      <c r="AO105" s="193">
        <v>-5</v>
      </c>
      <c r="AP105" s="193">
        <v>7</v>
      </c>
      <c r="AQ105" s="193">
        <v>1</v>
      </c>
      <c r="AR105" s="193">
        <v>-8</v>
      </c>
      <c r="AS105" s="193">
        <v>-4</v>
      </c>
      <c r="AT105" s="193">
        <v>0</v>
      </c>
      <c r="AU105" s="193">
        <v>-7</v>
      </c>
      <c r="AV105">
        <f t="shared" si="54"/>
        <v>-5</v>
      </c>
      <c r="AW105">
        <f t="shared" si="55"/>
        <v>3</v>
      </c>
      <c r="AX105">
        <f t="shared" si="56"/>
        <v>5</v>
      </c>
      <c r="AY105">
        <f t="shared" si="57"/>
        <v>-7</v>
      </c>
      <c r="AZ105">
        <f t="shared" si="58"/>
        <v>-1</v>
      </c>
      <c r="BA105">
        <f t="shared" si="59"/>
        <v>8</v>
      </c>
      <c r="BB105">
        <f t="shared" si="60"/>
        <v>4</v>
      </c>
      <c r="BC105">
        <f t="shared" si="61"/>
        <v>0</v>
      </c>
      <c r="BD105">
        <f t="shared" si="62"/>
        <v>7</v>
      </c>
      <c r="BG105" s="188">
        <v>226565.21066666665</v>
      </c>
      <c r="BH105" s="107">
        <f t="shared" si="63"/>
        <v>56641.30266666666</v>
      </c>
      <c r="BI105" s="108">
        <f t="shared" si="64"/>
        <v>1359391.264</v>
      </c>
      <c r="BJ105" s="27">
        <f t="shared" si="64"/>
        <v>339847.816</v>
      </c>
      <c r="BK105" s="25">
        <f t="shared" si="65"/>
        <v>0.8</v>
      </c>
      <c r="BL105" s="26">
        <f t="shared" si="66"/>
        <v>0.2</v>
      </c>
      <c r="BM105" s="111">
        <f t="shared" si="69"/>
        <v>226565.21066666665</v>
      </c>
      <c r="BN105" s="186">
        <v>431133.9884444444</v>
      </c>
      <c r="BO105" s="135">
        <f t="shared" si="70"/>
        <v>107783.4971111111</v>
      </c>
      <c r="BP105" s="135">
        <f t="shared" si="85"/>
        <v>2586803.9306666665</v>
      </c>
      <c r="BQ105" s="135">
        <f t="shared" si="86"/>
        <v>646700.9826666666</v>
      </c>
      <c r="BR105" s="141">
        <f t="shared" si="71"/>
        <v>431133.9884444444</v>
      </c>
      <c r="BS105" s="185">
        <v>435038.4497777779</v>
      </c>
      <c r="BT105" s="135">
        <f t="shared" si="72"/>
        <v>108759.61244444447</v>
      </c>
      <c r="BU105" s="135">
        <f t="shared" si="87"/>
        <v>2610230.6986666676</v>
      </c>
      <c r="BV105" s="135">
        <f t="shared" si="73"/>
        <v>652557.6746666669</v>
      </c>
      <c r="BW105" s="141">
        <f t="shared" si="74"/>
        <v>435038.4497777779</v>
      </c>
      <c r="BX105" s="185">
        <v>323198.72000000003</v>
      </c>
      <c r="BY105" s="135">
        <f t="shared" si="75"/>
        <v>80799.68000000001</v>
      </c>
      <c r="BZ105" s="135">
        <f t="shared" si="88"/>
        <v>1939192.3200000003</v>
      </c>
      <c r="CA105" s="135">
        <f t="shared" si="76"/>
        <v>484798.0800000001</v>
      </c>
      <c r="CB105" s="141">
        <f t="shared" si="77"/>
        <v>323198.72000000003</v>
      </c>
      <c r="CC105" s="230">
        <f t="shared" si="78"/>
        <v>232065.68177777782</v>
      </c>
      <c r="CD105" s="135">
        <f t="shared" si="79"/>
        <v>58016.420444444455</v>
      </c>
      <c r="CE105" s="135">
        <f t="shared" si="89"/>
        <v>1392394.0906666669</v>
      </c>
      <c r="CF105" s="135">
        <f t="shared" si="80"/>
        <v>348098.5226666667</v>
      </c>
      <c r="CG105" s="141">
        <f t="shared" si="81"/>
        <v>232065.68177777782</v>
      </c>
      <c r="CH105" s="185">
        <v>0</v>
      </c>
      <c r="CI105" s="135">
        <f t="shared" si="82"/>
        <v>0</v>
      </c>
      <c r="CJ105" s="135">
        <f t="shared" si="90"/>
        <v>0</v>
      </c>
      <c r="CK105" s="135">
        <f t="shared" si="83"/>
        <v>0</v>
      </c>
      <c r="CL105" s="141">
        <f t="shared" si="84"/>
        <v>0</v>
      </c>
    </row>
    <row r="106" spans="1:90" ht="12.75">
      <c r="A106" s="3" t="s">
        <v>397</v>
      </c>
      <c r="B106" s="3" t="s">
        <v>384</v>
      </c>
      <c r="C106" s="2" t="s">
        <v>111</v>
      </c>
      <c r="D106" s="5">
        <f t="shared" si="67"/>
        <v>43488</v>
      </c>
      <c r="E106" s="190">
        <v>407</v>
      </c>
      <c r="F106" s="18">
        <f t="shared" si="68"/>
        <v>334</v>
      </c>
      <c r="G106" s="214">
        <v>6.144583363233315</v>
      </c>
      <c r="H106" s="202">
        <v>48</v>
      </c>
      <c r="I106"/>
      <c r="J106" s="196">
        <v>16425</v>
      </c>
      <c r="K106" s="196">
        <v>11642</v>
      </c>
      <c r="L106" s="196">
        <v>8401</v>
      </c>
      <c r="M106" s="196">
        <v>4296</v>
      </c>
      <c r="N106" s="196">
        <v>2026</v>
      </c>
      <c r="O106" s="196">
        <v>517</v>
      </c>
      <c r="P106" s="196">
        <v>158</v>
      </c>
      <c r="Q106" s="196">
        <v>23</v>
      </c>
      <c r="R106" s="196">
        <v>43488</v>
      </c>
      <c r="S106" s="5"/>
      <c r="T106" s="9">
        <f t="shared" si="46"/>
        <v>0.37769039735099336</v>
      </c>
      <c r="U106" s="9">
        <f t="shared" si="47"/>
        <v>0.26770603384841796</v>
      </c>
      <c r="V106" s="9">
        <f t="shared" si="48"/>
        <v>0.19317972774098602</v>
      </c>
      <c r="W106" s="9">
        <f t="shared" si="49"/>
        <v>0.09878587196467992</v>
      </c>
      <c r="X106" s="9">
        <f t="shared" si="50"/>
        <v>0.04658756438557763</v>
      </c>
      <c r="Y106" s="9">
        <f t="shared" si="51"/>
        <v>0.011888337012509197</v>
      </c>
      <c r="Z106" s="9">
        <f t="shared" si="52"/>
        <v>0.003633186166298749</v>
      </c>
      <c r="AA106" s="9">
        <f t="shared" si="53"/>
        <v>0.0005288815305371597</v>
      </c>
      <c r="AB106" s="9"/>
      <c r="AC106" s="196">
        <v>122</v>
      </c>
      <c r="AD106" s="196">
        <v>110</v>
      </c>
      <c r="AE106" s="196">
        <v>30</v>
      </c>
      <c r="AF106" s="196">
        <v>47</v>
      </c>
      <c r="AG106" s="196">
        <v>32</v>
      </c>
      <c r="AH106" s="196">
        <v>10</v>
      </c>
      <c r="AI106" s="196">
        <v>0</v>
      </c>
      <c r="AJ106" s="196">
        <v>0</v>
      </c>
      <c r="AK106" s="196">
        <v>351</v>
      </c>
      <c r="AL106" s="5"/>
      <c r="AM106" s="193">
        <v>24</v>
      </c>
      <c r="AN106" s="193">
        <v>-6</v>
      </c>
      <c r="AO106" s="193">
        <v>1</v>
      </c>
      <c r="AP106" s="193">
        <v>-1</v>
      </c>
      <c r="AQ106" s="193">
        <v>-2</v>
      </c>
      <c r="AR106" s="193">
        <v>0</v>
      </c>
      <c r="AS106" s="193">
        <v>1</v>
      </c>
      <c r="AT106" s="193">
        <v>0</v>
      </c>
      <c r="AU106" s="193">
        <v>17</v>
      </c>
      <c r="AV106">
        <f t="shared" si="54"/>
        <v>-24</v>
      </c>
      <c r="AW106">
        <f t="shared" si="55"/>
        <v>6</v>
      </c>
      <c r="AX106">
        <f t="shared" si="56"/>
        <v>-1</v>
      </c>
      <c r="AY106">
        <f t="shared" si="57"/>
        <v>1</v>
      </c>
      <c r="AZ106">
        <f t="shared" si="58"/>
        <v>2</v>
      </c>
      <c r="BA106">
        <f t="shared" si="59"/>
        <v>0</v>
      </c>
      <c r="BB106">
        <f t="shared" si="60"/>
        <v>-1</v>
      </c>
      <c r="BC106">
        <f t="shared" si="61"/>
        <v>0</v>
      </c>
      <c r="BD106">
        <f t="shared" si="62"/>
        <v>-17</v>
      </c>
      <c r="BG106" s="188">
        <v>290146.75200000004</v>
      </c>
      <c r="BH106" s="107">
        <f t="shared" si="63"/>
        <v>72536.68800000001</v>
      </c>
      <c r="BI106" s="108">
        <f t="shared" si="64"/>
        <v>1740880.512</v>
      </c>
      <c r="BJ106" s="27">
        <f t="shared" si="64"/>
        <v>435220.128</v>
      </c>
      <c r="BK106" s="25">
        <f t="shared" si="65"/>
        <v>0.8</v>
      </c>
      <c r="BL106" s="26">
        <f t="shared" si="66"/>
        <v>0.2</v>
      </c>
      <c r="BM106" s="111">
        <f t="shared" si="69"/>
        <v>290146.75200000004</v>
      </c>
      <c r="BN106" s="186">
        <v>323310.66488888883</v>
      </c>
      <c r="BO106" s="135">
        <f t="shared" si="70"/>
        <v>80827.66622222221</v>
      </c>
      <c r="BP106" s="135">
        <f t="shared" si="85"/>
        <v>1939863.989333333</v>
      </c>
      <c r="BQ106" s="135">
        <f t="shared" si="86"/>
        <v>484965.99733333325</v>
      </c>
      <c r="BR106" s="141">
        <f t="shared" si="71"/>
        <v>323310.66488888883</v>
      </c>
      <c r="BS106" s="185">
        <v>246928.54755555556</v>
      </c>
      <c r="BT106" s="135">
        <f t="shared" si="72"/>
        <v>61732.13688888889</v>
      </c>
      <c r="BU106" s="135">
        <f t="shared" si="87"/>
        <v>1481571.2853333333</v>
      </c>
      <c r="BV106" s="135">
        <f t="shared" si="73"/>
        <v>370392.8213333333</v>
      </c>
      <c r="BW106" s="141">
        <f t="shared" si="74"/>
        <v>246928.54755555556</v>
      </c>
      <c r="BX106" s="185">
        <v>356098.3466666667</v>
      </c>
      <c r="BY106" s="135">
        <f t="shared" si="75"/>
        <v>89024.58666666667</v>
      </c>
      <c r="BZ106" s="135">
        <f t="shared" si="88"/>
        <v>2136590.08</v>
      </c>
      <c r="CA106" s="135">
        <f t="shared" si="76"/>
        <v>534147.52</v>
      </c>
      <c r="CB106" s="141">
        <f t="shared" si="77"/>
        <v>356098.3466666667</v>
      </c>
      <c r="CC106" s="230">
        <f t="shared" si="78"/>
        <v>346573.5946666667</v>
      </c>
      <c r="CD106" s="135">
        <f t="shared" si="79"/>
        <v>86643.39866666668</v>
      </c>
      <c r="CE106" s="135">
        <f t="shared" si="89"/>
        <v>2079441.5680000002</v>
      </c>
      <c r="CF106" s="135">
        <f t="shared" si="80"/>
        <v>519860.39200000005</v>
      </c>
      <c r="CG106" s="141">
        <f t="shared" si="81"/>
        <v>346573.5946666667</v>
      </c>
      <c r="CH106" s="185">
        <v>0</v>
      </c>
      <c r="CI106" s="135">
        <f t="shared" si="82"/>
        <v>0</v>
      </c>
      <c r="CJ106" s="135">
        <f t="shared" si="90"/>
        <v>0</v>
      </c>
      <c r="CK106" s="135">
        <f t="shared" si="83"/>
        <v>0</v>
      </c>
      <c r="CL106" s="141">
        <f t="shared" si="84"/>
        <v>0</v>
      </c>
    </row>
    <row r="107" spans="1:90" ht="12.75">
      <c r="A107" s="3" t="s">
        <v>383</v>
      </c>
      <c r="B107" s="3" t="s">
        <v>384</v>
      </c>
      <c r="C107" s="2" t="s">
        <v>112</v>
      </c>
      <c r="D107" s="5">
        <f t="shared" si="67"/>
        <v>29180</v>
      </c>
      <c r="E107" s="190">
        <v>293</v>
      </c>
      <c r="F107" s="18">
        <f t="shared" si="68"/>
        <v>243</v>
      </c>
      <c r="G107" s="214">
        <v>7.150661784461579</v>
      </c>
      <c r="H107" s="202">
        <v>64</v>
      </c>
      <c r="I107"/>
      <c r="J107" s="196">
        <v>6499</v>
      </c>
      <c r="K107" s="196">
        <v>9757</v>
      </c>
      <c r="L107" s="196">
        <v>5889</v>
      </c>
      <c r="M107" s="196">
        <v>3960</v>
      </c>
      <c r="N107" s="196">
        <v>1900</v>
      </c>
      <c r="O107" s="196">
        <v>691</v>
      </c>
      <c r="P107" s="196">
        <v>429</v>
      </c>
      <c r="Q107" s="196">
        <v>55</v>
      </c>
      <c r="R107" s="196">
        <v>29180</v>
      </c>
      <c r="S107" s="5"/>
      <c r="T107" s="9">
        <f t="shared" si="46"/>
        <v>0.22272104180945854</v>
      </c>
      <c r="U107" s="9">
        <f t="shared" si="47"/>
        <v>0.33437285812200135</v>
      </c>
      <c r="V107" s="9">
        <f t="shared" si="48"/>
        <v>0.20181631254283755</v>
      </c>
      <c r="W107" s="9">
        <f t="shared" si="49"/>
        <v>0.135709389993146</v>
      </c>
      <c r="X107" s="9">
        <f t="shared" si="50"/>
        <v>0.06511309115832763</v>
      </c>
      <c r="Y107" s="9">
        <f t="shared" si="51"/>
        <v>0.023680603152844416</v>
      </c>
      <c r="Z107" s="9">
        <f t="shared" si="52"/>
        <v>0.014701850582590815</v>
      </c>
      <c r="AA107" s="9">
        <f t="shared" si="53"/>
        <v>0.0018848526387936944</v>
      </c>
      <c r="AB107" s="9"/>
      <c r="AC107" s="196">
        <v>25</v>
      </c>
      <c r="AD107" s="196">
        <v>93</v>
      </c>
      <c r="AE107" s="196">
        <v>69</v>
      </c>
      <c r="AF107" s="196">
        <v>23</v>
      </c>
      <c r="AG107" s="196">
        <v>26</v>
      </c>
      <c r="AH107" s="196">
        <v>9</v>
      </c>
      <c r="AI107" s="196">
        <v>3</v>
      </c>
      <c r="AJ107" s="196">
        <v>1</v>
      </c>
      <c r="AK107" s="196">
        <v>249</v>
      </c>
      <c r="AL107" s="5"/>
      <c r="AM107" s="193">
        <v>-11</v>
      </c>
      <c r="AN107" s="193">
        <v>20</v>
      </c>
      <c r="AO107" s="193">
        <v>11</v>
      </c>
      <c r="AP107" s="193">
        <v>-6</v>
      </c>
      <c r="AQ107" s="193">
        <v>2</v>
      </c>
      <c r="AR107" s="193">
        <v>-8</v>
      </c>
      <c r="AS107" s="193">
        <v>-4</v>
      </c>
      <c r="AT107" s="193">
        <v>2</v>
      </c>
      <c r="AU107" s="193">
        <v>6</v>
      </c>
      <c r="AV107">
        <f t="shared" si="54"/>
        <v>11</v>
      </c>
      <c r="AW107">
        <f t="shared" si="55"/>
        <v>-20</v>
      </c>
      <c r="AX107">
        <f t="shared" si="56"/>
        <v>-11</v>
      </c>
      <c r="AY107">
        <f t="shared" si="57"/>
        <v>6</v>
      </c>
      <c r="AZ107">
        <f t="shared" si="58"/>
        <v>-2</v>
      </c>
      <c r="BA107">
        <f t="shared" si="59"/>
        <v>8</v>
      </c>
      <c r="BB107">
        <f t="shared" si="60"/>
        <v>4</v>
      </c>
      <c r="BC107">
        <f t="shared" si="61"/>
        <v>-2</v>
      </c>
      <c r="BD107">
        <f t="shared" si="62"/>
        <v>-6</v>
      </c>
      <c r="BG107" s="188">
        <v>562383.2106666666</v>
      </c>
      <c r="BH107" s="107">
        <f t="shared" si="63"/>
        <v>140595.80266666666</v>
      </c>
      <c r="BI107" s="108">
        <f t="shared" si="64"/>
        <v>3374299.2639999995</v>
      </c>
      <c r="BJ107" s="27">
        <f t="shared" si="64"/>
        <v>843574.8159999999</v>
      </c>
      <c r="BK107" s="25">
        <f t="shared" si="65"/>
        <v>0.8</v>
      </c>
      <c r="BL107" s="26">
        <f t="shared" si="66"/>
        <v>0.2</v>
      </c>
      <c r="BM107" s="111">
        <f t="shared" si="69"/>
        <v>562383.2106666666</v>
      </c>
      <c r="BN107" s="186">
        <v>873586.6853333332</v>
      </c>
      <c r="BO107" s="135">
        <f t="shared" si="70"/>
        <v>218396.6713333333</v>
      </c>
      <c r="BP107" s="135">
        <f t="shared" si="85"/>
        <v>5241520.112</v>
      </c>
      <c r="BQ107" s="135">
        <f t="shared" si="86"/>
        <v>1310380.028</v>
      </c>
      <c r="BR107" s="141">
        <f t="shared" si="71"/>
        <v>873586.6853333332</v>
      </c>
      <c r="BS107" s="185">
        <v>242783.064</v>
      </c>
      <c r="BT107" s="135">
        <f t="shared" si="72"/>
        <v>60695.766</v>
      </c>
      <c r="BU107" s="135">
        <f t="shared" si="87"/>
        <v>1456698.384</v>
      </c>
      <c r="BV107" s="135">
        <f t="shared" si="73"/>
        <v>364174.596</v>
      </c>
      <c r="BW107" s="141">
        <f t="shared" si="74"/>
        <v>242783.064</v>
      </c>
      <c r="BX107" s="185">
        <v>476383.46666666673</v>
      </c>
      <c r="BY107" s="135">
        <f t="shared" si="75"/>
        <v>119095.86666666668</v>
      </c>
      <c r="BZ107" s="135">
        <f t="shared" si="88"/>
        <v>2858300.8000000003</v>
      </c>
      <c r="CA107" s="135">
        <f t="shared" si="76"/>
        <v>714575.2000000001</v>
      </c>
      <c r="CB107" s="141">
        <f t="shared" si="77"/>
        <v>476383.46666666673</v>
      </c>
      <c r="CC107" s="230">
        <f t="shared" si="78"/>
        <v>282025.9128888889</v>
      </c>
      <c r="CD107" s="135">
        <f t="shared" si="79"/>
        <v>70506.47822222223</v>
      </c>
      <c r="CE107" s="135">
        <f t="shared" si="89"/>
        <v>1692155.4773333333</v>
      </c>
      <c r="CF107" s="135">
        <f t="shared" si="80"/>
        <v>423038.86933333334</v>
      </c>
      <c r="CG107" s="141">
        <f t="shared" si="81"/>
        <v>282025.9128888889</v>
      </c>
      <c r="CH107" s="185">
        <v>0</v>
      </c>
      <c r="CI107" s="135">
        <f t="shared" si="82"/>
        <v>0</v>
      </c>
      <c r="CJ107" s="135">
        <f t="shared" si="90"/>
        <v>0</v>
      </c>
      <c r="CK107" s="135">
        <f t="shared" si="83"/>
        <v>0</v>
      </c>
      <c r="CL107" s="141">
        <f t="shared" si="84"/>
        <v>0</v>
      </c>
    </row>
    <row r="108" spans="1:90" ht="12.75">
      <c r="A108" s="3" t="s">
        <v>399</v>
      </c>
      <c r="B108" s="3" t="s">
        <v>389</v>
      </c>
      <c r="C108" s="2" t="s">
        <v>113</v>
      </c>
      <c r="D108" s="5">
        <f t="shared" si="67"/>
        <v>37068</v>
      </c>
      <c r="E108" s="190">
        <v>550</v>
      </c>
      <c r="F108" s="18">
        <f t="shared" si="68"/>
        <v>334</v>
      </c>
      <c r="G108" s="214">
        <v>7.138317755484471</v>
      </c>
      <c r="H108" s="202">
        <v>139</v>
      </c>
      <c r="I108"/>
      <c r="J108" s="196">
        <v>6670</v>
      </c>
      <c r="K108" s="196">
        <v>9630</v>
      </c>
      <c r="L108" s="196">
        <v>8289</v>
      </c>
      <c r="M108" s="196">
        <v>5517</v>
      </c>
      <c r="N108" s="196">
        <v>3997</v>
      </c>
      <c r="O108" s="196">
        <v>1932</v>
      </c>
      <c r="P108" s="196">
        <v>960</v>
      </c>
      <c r="Q108" s="196">
        <v>73</v>
      </c>
      <c r="R108" s="196">
        <v>37068</v>
      </c>
      <c r="S108" s="5"/>
      <c r="T108" s="9">
        <f t="shared" si="46"/>
        <v>0.17993957051904608</v>
      </c>
      <c r="U108" s="9">
        <f t="shared" si="47"/>
        <v>0.259792813208158</v>
      </c>
      <c r="V108" s="9">
        <f t="shared" si="48"/>
        <v>0.22361605697636774</v>
      </c>
      <c r="W108" s="9">
        <f t="shared" si="49"/>
        <v>0.14883457429588864</v>
      </c>
      <c r="X108" s="9">
        <f t="shared" si="50"/>
        <v>0.10782885507715549</v>
      </c>
      <c r="Y108" s="9">
        <f t="shared" si="51"/>
        <v>0.05212042732275817</v>
      </c>
      <c r="Z108" s="9">
        <f t="shared" si="52"/>
        <v>0.02589834898025251</v>
      </c>
      <c r="AA108" s="9">
        <f t="shared" si="53"/>
        <v>0.0019693536203733678</v>
      </c>
      <c r="AB108" s="9"/>
      <c r="AC108" s="196">
        <v>39</v>
      </c>
      <c r="AD108" s="196">
        <v>116</v>
      </c>
      <c r="AE108" s="196">
        <v>101</v>
      </c>
      <c r="AF108" s="196">
        <v>34</v>
      </c>
      <c r="AG108" s="196">
        <v>32</v>
      </c>
      <c r="AH108" s="196">
        <v>13</v>
      </c>
      <c r="AI108" s="196">
        <v>3</v>
      </c>
      <c r="AJ108" s="196">
        <v>1</v>
      </c>
      <c r="AK108" s="196">
        <v>339</v>
      </c>
      <c r="AL108" s="5"/>
      <c r="AM108" s="193">
        <v>-3</v>
      </c>
      <c r="AN108" s="193">
        <v>-2</v>
      </c>
      <c r="AO108" s="193">
        <v>12</v>
      </c>
      <c r="AP108" s="193">
        <v>5</v>
      </c>
      <c r="AQ108" s="193">
        <v>-8</v>
      </c>
      <c r="AR108" s="193">
        <v>2</v>
      </c>
      <c r="AS108" s="193">
        <v>-1</v>
      </c>
      <c r="AT108" s="193">
        <v>0</v>
      </c>
      <c r="AU108" s="193">
        <v>5</v>
      </c>
      <c r="AV108">
        <f t="shared" si="54"/>
        <v>3</v>
      </c>
      <c r="AW108">
        <f t="shared" si="55"/>
        <v>2</v>
      </c>
      <c r="AX108">
        <f t="shared" si="56"/>
        <v>-12</v>
      </c>
      <c r="AY108">
        <f t="shared" si="57"/>
        <v>-5</v>
      </c>
      <c r="AZ108">
        <f t="shared" si="58"/>
        <v>8</v>
      </c>
      <c r="BA108">
        <f t="shared" si="59"/>
        <v>-2</v>
      </c>
      <c r="BB108">
        <f t="shared" si="60"/>
        <v>1</v>
      </c>
      <c r="BC108">
        <f t="shared" si="61"/>
        <v>0</v>
      </c>
      <c r="BD108">
        <f t="shared" si="62"/>
        <v>-5</v>
      </c>
      <c r="BG108" s="188">
        <v>168356.75733333334</v>
      </c>
      <c r="BH108" s="107">
        <f t="shared" si="63"/>
        <v>42089.189333333336</v>
      </c>
      <c r="BI108" s="108">
        <f t="shared" si="64"/>
        <v>1010140.544</v>
      </c>
      <c r="BJ108" s="27">
        <f t="shared" si="64"/>
        <v>252535.136</v>
      </c>
      <c r="BK108" s="25">
        <f t="shared" si="65"/>
        <v>0.8</v>
      </c>
      <c r="BL108" s="26">
        <f t="shared" si="66"/>
        <v>0.2</v>
      </c>
      <c r="BM108" s="111">
        <f t="shared" si="69"/>
        <v>168356.75733333334</v>
      </c>
      <c r="BN108" s="186">
        <v>269136.2737777778</v>
      </c>
      <c r="BO108" s="135">
        <f t="shared" si="70"/>
        <v>67284.06844444445</v>
      </c>
      <c r="BP108" s="135">
        <f t="shared" si="85"/>
        <v>1614817.6426666668</v>
      </c>
      <c r="BQ108" s="135">
        <f t="shared" si="86"/>
        <v>403704.4106666667</v>
      </c>
      <c r="BR108" s="141">
        <f t="shared" si="71"/>
        <v>269136.2737777778</v>
      </c>
      <c r="BS108" s="185">
        <v>372115.29955555557</v>
      </c>
      <c r="BT108" s="135">
        <f t="shared" si="72"/>
        <v>93028.82488888889</v>
      </c>
      <c r="BU108" s="135">
        <f t="shared" si="87"/>
        <v>2232691.7973333336</v>
      </c>
      <c r="BV108" s="135">
        <f t="shared" si="73"/>
        <v>558172.9493333334</v>
      </c>
      <c r="BW108" s="141">
        <f t="shared" si="74"/>
        <v>372115.29955555557</v>
      </c>
      <c r="BX108" s="185">
        <v>321163.84</v>
      </c>
      <c r="BY108" s="135">
        <f t="shared" si="75"/>
        <v>80290.96</v>
      </c>
      <c r="BZ108" s="135">
        <f t="shared" si="88"/>
        <v>1926983.04</v>
      </c>
      <c r="CA108" s="135">
        <f t="shared" si="76"/>
        <v>481745.76</v>
      </c>
      <c r="CB108" s="141">
        <f t="shared" si="77"/>
        <v>321163.84</v>
      </c>
      <c r="CC108" s="230">
        <f t="shared" si="78"/>
        <v>392801.04533333343</v>
      </c>
      <c r="CD108" s="135">
        <f t="shared" si="79"/>
        <v>98200.26133333336</v>
      </c>
      <c r="CE108" s="135">
        <f t="shared" si="89"/>
        <v>2356806.272000001</v>
      </c>
      <c r="CF108" s="135">
        <f t="shared" si="80"/>
        <v>589201.5680000002</v>
      </c>
      <c r="CG108" s="141">
        <f t="shared" si="81"/>
        <v>392801.04533333343</v>
      </c>
      <c r="CH108" s="185">
        <v>0</v>
      </c>
      <c r="CI108" s="135">
        <f t="shared" si="82"/>
        <v>0</v>
      </c>
      <c r="CJ108" s="135">
        <f t="shared" si="90"/>
        <v>0</v>
      </c>
      <c r="CK108" s="135">
        <f t="shared" si="83"/>
        <v>0</v>
      </c>
      <c r="CL108" s="141">
        <f t="shared" si="84"/>
        <v>0</v>
      </c>
    </row>
    <row r="109" spans="1:90" ht="12.75">
      <c r="A109" s="3" t="s">
        <v>396</v>
      </c>
      <c r="B109" s="3" t="s">
        <v>377</v>
      </c>
      <c r="C109" s="2" t="s">
        <v>114</v>
      </c>
      <c r="D109" s="5">
        <f t="shared" si="67"/>
        <v>37347</v>
      </c>
      <c r="E109" s="190">
        <v>506</v>
      </c>
      <c r="F109" s="18">
        <f t="shared" si="68"/>
        <v>345</v>
      </c>
      <c r="G109" s="214">
        <v>6.224937637541629</v>
      </c>
      <c r="H109" s="202">
        <v>55</v>
      </c>
      <c r="I109"/>
      <c r="J109" s="196">
        <v>6925</v>
      </c>
      <c r="K109" s="196">
        <v>6260</v>
      </c>
      <c r="L109" s="196">
        <v>8672</v>
      </c>
      <c r="M109" s="196">
        <v>6871</v>
      </c>
      <c r="N109" s="196">
        <v>4521</v>
      </c>
      <c r="O109" s="196">
        <v>2450</v>
      </c>
      <c r="P109" s="196">
        <v>1533</v>
      </c>
      <c r="Q109" s="196">
        <v>115</v>
      </c>
      <c r="R109" s="196">
        <v>37347</v>
      </c>
      <c r="S109" s="5"/>
      <c r="T109" s="9">
        <f t="shared" si="46"/>
        <v>0.18542319329531154</v>
      </c>
      <c r="U109" s="9">
        <f t="shared" si="47"/>
        <v>0.1676172115564838</v>
      </c>
      <c r="V109" s="9">
        <f t="shared" si="48"/>
        <v>0.23220071223926955</v>
      </c>
      <c r="W109" s="9">
        <f t="shared" si="49"/>
        <v>0.18397729402629395</v>
      </c>
      <c r="X109" s="9">
        <f t="shared" si="50"/>
        <v>0.12105389991163949</v>
      </c>
      <c r="Y109" s="9">
        <f t="shared" si="51"/>
        <v>0.06560098535357592</v>
      </c>
      <c r="Z109" s="9">
        <f t="shared" si="52"/>
        <v>0.04104747369266608</v>
      </c>
      <c r="AA109" s="9">
        <f t="shared" si="53"/>
        <v>0.003079229924759686</v>
      </c>
      <c r="AB109" s="9"/>
      <c r="AC109" s="196">
        <v>62</v>
      </c>
      <c r="AD109" s="196">
        <v>130</v>
      </c>
      <c r="AE109" s="196">
        <v>-1</v>
      </c>
      <c r="AF109" s="196">
        <v>12</v>
      </c>
      <c r="AG109" s="196">
        <v>37</v>
      </c>
      <c r="AH109" s="196">
        <v>23</v>
      </c>
      <c r="AI109" s="196">
        <v>-3</v>
      </c>
      <c r="AJ109" s="196">
        <v>10</v>
      </c>
      <c r="AK109" s="196">
        <v>270</v>
      </c>
      <c r="AL109" s="5"/>
      <c r="AM109" s="193">
        <v>-43</v>
      </c>
      <c r="AN109" s="193">
        <v>-5</v>
      </c>
      <c r="AO109" s="193">
        <v>-3</v>
      </c>
      <c r="AP109" s="193">
        <v>-7</v>
      </c>
      <c r="AQ109" s="193">
        <v>-4</v>
      </c>
      <c r="AR109" s="193">
        <v>-5</v>
      </c>
      <c r="AS109" s="193">
        <v>-8</v>
      </c>
      <c r="AT109" s="193">
        <v>0</v>
      </c>
      <c r="AU109" s="193">
        <v>-75</v>
      </c>
      <c r="AV109">
        <f t="shared" si="54"/>
        <v>43</v>
      </c>
      <c r="AW109">
        <f t="shared" si="55"/>
        <v>5</v>
      </c>
      <c r="AX109">
        <f t="shared" si="56"/>
        <v>3</v>
      </c>
      <c r="AY109">
        <f t="shared" si="57"/>
        <v>7</v>
      </c>
      <c r="AZ109">
        <f t="shared" si="58"/>
        <v>4</v>
      </c>
      <c r="BA109">
        <f t="shared" si="59"/>
        <v>5</v>
      </c>
      <c r="BB109">
        <f t="shared" si="60"/>
        <v>8</v>
      </c>
      <c r="BC109">
        <f t="shared" si="61"/>
        <v>0</v>
      </c>
      <c r="BD109">
        <f t="shared" si="62"/>
        <v>75</v>
      </c>
      <c r="BG109" s="188">
        <v>278632.992</v>
      </c>
      <c r="BH109" s="107">
        <f t="shared" si="63"/>
        <v>69658.248</v>
      </c>
      <c r="BI109" s="108">
        <f t="shared" si="64"/>
        <v>1671797.952</v>
      </c>
      <c r="BJ109" s="27">
        <f t="shared" si="64"/>
        <v>417949.488</v>
      </c>
      <c r="BK109" s="25">
        <f t="shared" si="65"/>
        <v>0.8</v>
      </c>
      <c r="BL109" s="26">
        <f t="shared" si="66"/>
        <v>0.2</v>
      </c>
      <c r="BM109" s="111">
        <f t="shared" si="69"/>
        <v>278632.992</v>
      </c>
      <c r="BN109" s="186">
        <v>306617.5635555555</v>
      </c>
      <c r="BO109" s="135">
        <f t="shared" si="70"/>
        <v>76654.39088888887</v>
      </c>
      <c r="BP109" s="135">
        <f t="shared" si="85"/>
        <v>1839705.381333333</v>
      </c>
      <c r="BQ109" s="135">
        <f t="shared" si="86"/>
        <v>459926.34533333324</v>
      </c>
      <c r="BR109" s="141">
        <f t="shared" si="71"/>
        <v>306617.5635555555</v>
      </c>
      <c r="BS109" s="185">
        <v>308084.1875555556</v>
      </c>
      <c r="BT109" s="135">
        <f t="shared" si="72"/>
        <v>77021.0468888889</v>
      </c>
      <c r="BU109" s="135">
        <f t="shared" si="87"/>
        <v>1848505.1253333336</v>
      </c>
      <c r="BV109" s="135">
        <f t="shared" si="73"/>
        <v>462126.2813333334</v>
      </c>
      <c r="BW109" s="141">
        <f t="shared" si="74"/>
        <v>308084.1875555556</v>
      </c>
      <c r="BX109" s="185">
        <v>375637.76</v>
      </c>
      <c r="BY109" s="135">
        <f t="shared" si="75"/>
        <v>93909.44</v>
      </c>
      <c r="BZ109" s="135">
        <f t="shared" si="88"/>
        <v>2253826.56</v>
      </c>
      <c r="CA109" s="135">
        <f t="shared" si="76"/>
        <v>563456.64</v>
      </c>
      <c r="CB109" s="141">
        <f t="shared" si="77"/>
        <v>375637.76</v>
      </c>
      <c r="CC109" s="230">
        <f t="shared" si="78"/>
        <v>384939.49866666674</v>
      </c>
      <c r="CD109" s="135">
        <f t="shared" si="79"/>
        <v>96234.87466666668</v>
      </c>
      <c r="CE109" s="135">
        <f t="shared" si="89"/>
        <v>2309636.9920000006</v>
      </c>
      <c r="CF109" s="135">
        <f t="shared" si="80"/>
        <v>577409.2480000001</v>
      </c>
      <c r="CG109" s="141">
        <f t="shared" si="81"/>
        <v>384939.49866666674</v>
      </c>
      <c r="CH109" s="185">
        <v>0</v>
      </c>
      <c r="CI109" s="135">
        <f t="shared" si="82"/>
        <v>0</v>
      </c>
      <c r="CJ109" s="135">
        <f t="shared" si="90"/>
        <v>0</v>
      </c>
      <c r="CK109" s="135">
        <f t="shared" si="83"/>
        <v>0</v>
      </c>
      <c r="CL109" s="141">
        <f t="shared" si="84"/>
        <v>0</v>
      </c>
    </row>
    <row r="110" spans="1:90" ht="12.75">
      <c r="A110" s="3"/>
      <c r="B110" s="3" t="s">
        <v>404</v>
      </c>
      <c r="C110" s="2" t="s">
        <v>115</v>
      </c>
      <c r="D110" s="5">
        <f t="shared" si="67"/>
        <v>92722</v>
      </c>
      <c r="E110" s="190">
        <v>1389</v>
      </c>
      <c r="F110" s="18">
        <f t="shared" si="68"/>
        <v>663</v>
      </c>
      <c r="G110" s="214">
        <v>4.929539856796867</v>
      </c>
      <c r="H110" s="202">
        <v>175</v>
      </c>
      <c r="I110"/>
      <c r="J110" s="196">
        <v>56718</v>
      </c>
      <c r="K110" s="196">
        <v>12432</v>
      </c>
      <c r="L110" s="196">
        <v>14705</v>
      </c>
      <c r="M110" s="196">
        <v>5473</v>
      </c>
      <c r="N110" s="196">
        <v>2178</v>
      </c>
      <c r="O110" s="196">
        <v>808</v>
      </c>
      <c r="P110" s="196">
        <v>360</v>
      </c>
      <c r="Q110" s="196">
        <v>48</v>
      </c>
      <c r="R110" s="196">
        <v>92722</v>
      </c>
      <c r="S110" s="5"/>
      <c r="T110" s="9">
        <f t="shared" si="46"/>
        <v>0.6116994887944609</v>
      </c>
      <c r="U110" s="9">
        <f t="shared" si="47"/>
        <v>0.1340782122905028</v>
      </c>
      <c r="V110" s="9">
        <f t="shared" si="48"/>
        <v>0.1585923513297815</v>
      </c>
      <c r="W110" s="9">
        <f t="shared" si="49"/>
        <v>0.05902590539462048</v>
      </c>
      <c r="X110" s="9">
        <f t="shared" si="50"/>
        <v>0.023489570975604494</v>
      </c>
      <c r="Y110" s="9">
        <f t="shared" si="51"/>
        <v>0.008714221004723797</v>
      </c>
      <c r="Z110" s="9">
        <f t="shared" si="52"/>
        <v>0.00388257371497595</v>
      </c>
      <c r="AA110" s="9">
        <f t="shared" si="53"/>
        <v>0.0005176764953301266</v>
      </c>
      <c r="AB110" s="9"/>
      <c r="AC110" s="196">
        <v>-520</v>
      </c>
      <c r="AD110" s="196">
        <v>425</v>
      </c>
      <c r="AE110" s="196">
        <v>152</v>
      </c>
      <c r="AF110" s="196">
        <v>82</v>
      </c>
      <c r="AG110" s="196">
        <v>39</v>
      </c>
      <c r="AH110" s="196">
        <v>7</v>
      </c>
      <c r="AI110" s="196">
        <v>3</v>
      </c>
      <c r="AJ110" s="196">
        <v>-1</v>
      </c>
      <c r="AK110" s="196">
        <v>187</v>
      </c>
      <c r="AL110" s="5"/>
      <c r="AM110" s="193">
        <v>-419</v>
      </c>
      <c r="AN110" s="193">
        <v>-28</v>
      </c>
      <c r="AO110" s="193">
        <v>-4</v>
      </c>
      <c r="AP110" s="193">
        <v>-9</v>
      </c>
      <c r="AQ110" s="193">
        <v>-11</v>
      </c>
      <c r="AR110" s="193">
        <v>-3</v>
      </c>
      <c r="AS110" s="193">
        <v>-1</v>
      </c>
      <c r="AT110" s="193">
        <v>-1</v>
      </c>
      <c r="AU110" s="193">
        <v>-476</v>
      </c>
      <c r="AV110">
        <f t="shared" si="54"/>
        <v>419</v>
      </c>
      <c r="AW110">
        <f t="shared" si="55"/>
        <v>28</v>
      </c>
      <c r="AX110">
        <f t="shared" si="56"/>
        <v>4</v>
      </c>
      <c r="AY110">
        <f t="shared" si="57"/>
        <v>9</v>
      </c>
      <c r="AZ110">
        <f t="shared" si="58"/>
        <v>11</v>
      </c>
      <c r="BA110">
        <f t="shared" si="59"/>
        <v>3</v>
      </c>
      <c r="BB110">
        <f t="shared" si="60"/>
        <v>1</v>
      </c>
      <c r="BC110">
        <f t="shared" si="61"/>
        <v>1</v>
      </c>
      <c r="BD110">
        <f t="shared" si="62"/>
        <v>476</v>
      </c>
      <c r="BG110" s="188">
        <v>68282.99333333332</v>
      </c>
      <c r="BH110" s="107" t="str">
        <f t="shared" si="63"/>
        <v>0</v>
      </c>
      <c r="BI110" s="108">
        <f t="shared" si="64"/>
        <v>409697.9599999999</v>
      </c>
      <c r="BJ110" s="27">
        <f t="shared" si="64"/>
        <v>0</v>
      </c>
      <c r="BK110" s="25" t="str">
        <f t="shared" si="65"/>
        <v>100%</v>
      </c>
      <c r="BL110" s="26" t="str">
        <f t="shared" si="66"/>
        <v>0%</v>
      </c>
      <c r="BM110" s="111">
        <f t="shared" si="69"/>
        <v>68282.99333333332</v>
      </c>
      <c r="BN110" s="186">
        <v>602068.4766666666</v>
      </c>
      <c r="BO110" s="135" t="str">
        <f t="shared" si="70"/>
        <v>0</v>
      </c>
      <c r="BP110" s="135">
        <f t="shared" si="85"/>
        <v>3612410.8599999994</v>
      </c>
      <c r="BQ110" s="135">
        <f t="shared" si="86"/>
        <v>0</v>
      </c>
      <c r="BR110" s="141">
        <f t="shared" si="71"/>
        <v>602068.4766666666</v>
      </c>
      <c r="BS110" s="185">
        <v>341416.2866666667</v>
      </c>
      <c r="BT110" s="135" t="str">
        <f t="shared" si="72"/>
        <v>0</v>
      </c>
      <c r="BU110" s="135">
        <f t="shared" si="87"/>
        <v>2048497.7200000002</v>
      </c>
      <c r="BV110" s="135">
        <f t="shared" si="73"/>
        <v>0</v>
      </c>
      <c r="BW110" s="141">
        <f t="shared" si="74"/>
        <v>341416.2866666667</v>
      </c>
      <c r="BX110" s="185">
        <v>380783.33333333343</v>
      </c>
      <c r="BY110" s="135" t="str">
        <f t="shared" si="75"/>
        <v>0</v>
      </c>
      <c r="BZ110" s="135">
        <f t="shared" si="88"/>
        <v>2284700.0000000005</v>
      </c>
      <c r="CA110" s="135">
        <f t="shared" si="76"/>
        <v>0</v>
      </c>
      <c r="CB110" s="141">
        <f t="shared" si="77"/>
        <v>380783.33333333343</v>
      </c>
      <c r="CC110" s="230">
        <f t="shared" si="78"/>
        <v>937470.9511111111</v>
      </c>
      <c r="CD110" s="135" t="str">
        <f t="shared" si="79"/>
        <v>0</v>
      </c>
      <c r="CE110" s="135">
        <f t="shared" si="89"/>
        <v>5624825.706666667</v>
      </c>
      <c r="CF110" s="135">
        <f t="shared" si="80"/>
        <v>0</v>
      </c>
      <c r="CG110" s="141">
        <f t="shared" si="81"/>
        <v>937470.9511111111</v>
      </c>
      <c r="CH110" s="185">
        <v>0</v>
      </c>
      <c r="CI110" s="135" t="str">
        <f t="shared" si="82"/>
        <v>0</v>
      </c>
      <c r="CJ110" s="135">
        <f t="shared" si="90"/>
        <v>0</v>
      </c>
      <c r="CK110" s="135">
        <f t="shared" si="83"/>
        <v>0</v>
      </c>
      <c r="CL110" s="141">
        <f t="shared" si="84"/>
        <v>0</v>
      </c>
    </row>
    <row r="111" spans="1:90" ht="12.75">
      <c r="A111" s="3" t="s">
        <v>380</v>
      </c>
      <c r="B111" s="3" t="s">
        <v>379</v>
      </c>
      <c r="C111" s="2" t="s">
        <v>116</v>
      </c>
      <c r="D111" s="5">
        <f t="shared" si="67"/>
        <v>51708</v>
      </c>
      <c r="E111" s="190">
        <v>442</v>
      </c>
      <c r="F111" s="18">
        <f t="shared" si="68"/>
        <v>398</v>
      </c>
      <c r="G111" s="214">
        <v>5.426091593976418</v>
      </c>
      <c r="H111" s="202">
        <v>59</v>
      </c>
      <c r="I111"/>
      <c r="J111" s="196">
        <v>14374</v>
      </c>
      <c r="K111" s="196">
        <v>14821</v>
      </c>
      <c r="L111" s="196">
        <v>9999</v>
      </c>
      <c r="M111" s="196">
        <v>6552</v>
      </c>
      <c r="N111" s="196">
        <v>3706</v>
      </c>
      <c r="O111" s="196">
        <v>1346</v>
      </c>
      <c r="P111" s="196">
        <v>824</v>
      </c>
      <c r="Q111" s="196">
        <v>86</v>
      </c>
      <c r="R111" s="196">
        <v>51708</v>
      </c>
      <c r="S111" s="5"/>
      <c r="T111" s="9">
        <f t="shared" si="46"/>
        <v>0.2779840643614141</v>
      </c>
      <c r="U111" s="9">
        <f t="shared" si="47"/>
        <v>0.2866287615069235</v>
      </c>
      <c r="V111" s="9">
        <f t="shared" si="48"/>
        <v>0.19337433279183106</v>
      </c>
      <c r="W111" s="9">
        <f t="shared" si="49"/>
        <v>0.12671153399860757</v>
      </c>
      <c r="X111" s="9">
        <f t="shared" si="50"/>
        <v>0.0716716949021428</v>
      </c>
      <c r="Y111" s="9">
        <f t="shared" si="51"/>
        <v>0.02603078827260772</v>
      </c>
      <c r="Z111" s="9">
        <f t="shared" si="52"/>
        <v>0.01593563858590547</v>
      </c>
      <c r="AA111" s="9">
        <f t="shared" si="53"/>
        <v>0.0016631855805678039</v>
      </c>
      <c r="AB111" s="9"/>
      <c r="AC111" s="196">
        <v>-10</v>
      </c>
      <c r="AD111" s="196">
        <v>102</v>
      </c>
      <c r="AE111" s="196">
        <v>75</v>
      </c>
      <c r="AF111" s="196">
        <v>94</v>
      </c>
      <c r="AG111" s="196">
        <v>48</v>
      </c>
      <c r="AH111" s="196">
        <v>29</v>
      </c>
      <c r="AI111" s="196">
        <v>5</v>
      </c>
      <c r="AJ111" s="196">
        <v>1</v>
      </c>
      <c r="AK111" s="196">
        <v>344</v>
      </c>
      <c r="AL111" s="5"/>
      <c r="AM111" s="193">
        <v>-26</v>
      </c>
      <c r="AN111" s="193">
        <v>-8</v>
      </c>
      <c r="AO111" s="193">
        <v>-12</v>
      </c>
      <c r="AP111" s="193">
        <v>-12</v>
      </c>
      <c r="AQ111" s="193">
        <v>-1</v>
      </c>
      <c r="AR111" s="193">
        <v>4</v>
      </c>
      <c r="AS111" s="193">
        <v>1</v>
      </c>
      <c r="AT111" s="193">
        <v>0</v>
      </c>
      <c r="AU111" s="193">
        <v>-54</v>
      </c>
      <c r="AV111">
        <f t="shared" si="54"/>
        <v>26</v>
      </c>
      <c r="AW111">
        <f t="shared" si="55"/>
        <v>8</v>
      </c>
      <c r="AX111">
        <f t="shared" si="56"/>
        <v>12</v>
      </c>
      <c r="AY111">
        <f t="shared" si="57"/>
        <v>12</v>
      </c>
      <c r="AZ111">
        <f t="shared" si="58"/>
        <v>1</v>
      </c>
      <c r="BA111">
        <f t="shared" si="59"/>
        <v>-4</v>
      </c>
      <c r="BB111">
        <f t="shared" si="60"/>
        <v>-1</v>
      </c>
      <c r="BC111">
        <f t="shared" si="61"/>
        <v>0</v>
      </c>
      <c r="BD111">
        <f t="shared" si="62"/>
        <v>54</v>
      </c>
      <c r="BG111" s="188">
        <v>339783.85066666664</v>
      </c>
      <c r="BH111" s="107">
        <f t="shared" si="63"/>
        <v>84945.96266666666</v>
      </c>
      <c r="BI111" s="108">
        <f t="shared" si="64"/>
        <v>2038703.1039999998</v>
      </c>
      <c r="BJ111" s="27">
        <f t="shared" si="64"/>
        <v>509675.77599999995</v>
      </c>
      <c r="BK111" s="25">
        <f t="shared" si="65"/>
        <v>0.8</v>
      </c>
      <c r="BL111" s="26">
        <f t="shared" si="66"/>
        <v>0.2</v>
      </c>
      <c r="BM111" s="111">
        <f t="shared" si="69"/>
        <v>339783.85066666664</v>
      </c>
      <c r="BN111" s="186">
        <v>409649.52177777776</v>
      </c>
      <c r="BO111" s="135">
        <f t="shared" si="70"/>
        <v>102412.38044444444</v>
      </c>
      <c r="BP111" s="135">
        <f t="shared" si="85"/>
        <v>2457897.1306666667</v>
      </c>
      <c r="BQ111" s="135">
        <f t="shared" si="86"/>
        <v>614474.2826666667</v>
      </c>
      <c r="BR111" s="141">
        <f t="shared" si="71"/>
        <v>409649.52177777776</v>
      </c>
      <c r="BS111" s="185">
        <v>366296.30133333337</v>
      </c>
      <c r="BT111" s="135">
        <f t="shared" si="72"/>
        <v>91574.07533333334</v>
      </c>
      <c r="BU111" s="135">
        <f t="shared" si="87"/>
        <v>2197777.808</v>
      </c>
      <c r="BV111" s="135">
        <f t="shared" si="73"/>
        <v>549444.452</v>
      </c>
      <c r="BW111" s="141">
        <f t="shared" si="74"/>
        <v>366296.30133333337</v>
      </c>
      <c r="BX111" s="185">
        <v>448053.86666666664</v>
      </c>
      <c r="BY111" s="135">
        <f t="shared" si="75"/>
        <v>112013.46666666666</v>
      </c>
      <c r="BZ111" s="135">
        <f t="shared" si="88"/>
        <v>2688323.1999999997</v>
      </c>
      <c r="CA111" s="135">
        <f t="shared" si="76"/>
        <v>672080.7999999999</v>
      </c>
      <c r="CB111" s="141">
        <f t="shared" si="77"/>
        <v>448053.86666666664</v>
      </c>
      <c r="CC111" s="230">
        <f t="shared" si="78"/>
        <v>467744.43022222235</v>
      </c>
      <c r="CD111" s="135">
        <f t="shared" si="79"/>
        <v>116936.10755555559</v>
      </c>
      <c r="CE111" s="135">
        <f t="shared" si="89"/>
        <v>2806466.581333334</v>
      </c>
      <c r="CF111" s="135">
        <f t="shared" si="80"/>
        <v>701616.6453333335</v>
      </c>
      <c r="CG111" s="141">
        <f t="shared" si="81"/>
        <v>467744.43022222235</v>
      </c>
      <c r="CH111" s="185">
        <v>0</v>
      </c>
      <c r="CI111" s="135">
        <f t="shared" si="82"/>
        <v>0</v>
      </c>
      <c r="CJ111" s="135">
        <f t="shared" si="90"/>
        <v>0</v>
      </c>
      <c r="CK111" s="135">
        <f t="shared" si="83"/>
        <v>0</v>
      </c>
      <c r="CL111" s="141">
        <f t="shared" si="84"/>
        <v>0</v>
      </c>
    </row>
    <row r="112" spans="1:90" ht="12.75">
      <c r="A112" s="3" t="s">
        <v>399</v>
      </c>
      <c r="B112" s="3" t="s">
        <v>389</v>
      </c>
      <c r="C112" s="2" t="s">
        <v>117</v>
      </c>
      <c r="D112" s="5">
        <f t="shared" si="67"/>
        <v>55224</v>
      </c>
      <c r="E112" s="190">
        <v>525</v>
      </c>
      <c r="F112" s="18">
        <f t="shared" si="68"/>
        <v>505</v>
      </c>
      <c r="G112" s="214">
        <v>5.48394811277966</v>
      </c>
      <c r="H112" s="202">
        <v>95</v>
      </c>
      <c r="I112"/>
      <c r="J112" s="196">
        <v>16328</v>
      </c>
      <c r="K112" s="196">
        <v>15597</v>
      </c>
      <c r="L112" s="196">
        <v>13129</v>
      </c>
      <c r="M112" s="196">
        <v>5635</v>
      </c>
      <c r="N112" s="196">
        <v>3525</v>
      </c>
      <c r="O112" s="196">
        <v>830</v>
      </c>
      <c r="P112" s="196">
        <v>174</v>
      </c>
      <c r="Q112" s="196">
        <v>6</v>
      </c>
      <c r="R112" s="196">
        <v>55224</v>
      </c>
      <c r="S112" s="5"/>
      <c r="T112" s="9">
        <f t="shared" si="46"/>
        <v>0.295668549905838</v>
      </c>
      <c r="U112" s="9">
        <f t="shared" si="47"/>
        <v>0.2824315514993481</v>
      </c>
      <c r="V112" s="9">
        <f t="shared" si="48"/>
        <v>0.23774083731710852</v>
      </c>
      <c r="W112" s="9">
        <f t="shared" si="49"/>
        <v>0.10203896856439229</v>
      </c>
      <c r="X112" s="9">
        <f t="shared" si="50"/>
        <v>0.0638309430682312</v>
      </c>
      <c r="Y112" s="9">
        <f t="shared" si="51"/>
        <v>0.015029697233087063</v>
      </c>
      <c r="Z112" s="9">
        <f t="shared" si="52"/>
        <v>0.0031508039982616255</v>
      </c>
      <c r="AA112" s="9">
        <f t="shared" si="53"/>
        <v>0.0001086484137331595</v>
      </c>
      <c r="AB112" s="9"/>
      <c r="AC112" s="196">
        <v>66</v>
      </c>
      <c r="AD112" s="196">
        <v>175</v>
      </c>
      <c r="AE112" s="196">
        <v>190</v>
      </c>
      <c r="AF112" s="196">
        <v>50</v>
      </c>
      <c r="AG112" s="196">
        <v>39</v>
      </c>
      <c r="AH112" s="196">
        <v>6</v>
      </c>
      <c r="AI112" s="196">
        <v>1</v>
      </c>
      <c r="AJ112" s="196">
        <v>0</v>
      </c>
      <c r="AK112" s="196">
        <v>527</v>
      </c>
      <c r="AL112" s="5"/>
      <c r="AM112" s="193">
        <v>29</v>
      </c>
      <c r="AN112" s="193">
        <v>0</v>
      </c>
      <c r="AO112" s="193">
        <v>1</v>
      </c>
      <c r="AP112" s="193">
        <v>-1</v>
      </c>
      <c r="AQ112" s="193">
        <v>-2</v>
      </c>
      <c r="AR112" s="193">
        <v>-3</v>
      </c>
      <c r="AS112" s="193">
        <v>-2</v>
      </c>
      <c r="AT112" s="193">
        <v>0</v>
      </c>
      <c r="AU112" s="193">
        <v>22</v>
      </c>
      <c r="AV112">
        <f t="shared" si="54"/>
        <v>-29</v>
      </c>
      <c r="AW112">
        <f t="shared" si="55"/>
        <v>0</v>
      </c>
      <c r="AX112">
        <f t="shared" si="56"/>
        <v>-1</v>
      </c>
      <c r="AY112">
        <f t="shared" si="57"/>
        <v>1</v>
      </c>
      <c r="AZ112">
        <f t="shared" si="58"/>
        <v>2</v>
      </c>
      <c r="BA112">
        <f t="shared" si="59"/>
        <v>3</v>
      </c>
      <c r="BB112">
        <f t="shared" si="60"/>
        <v>2</v>
      </c>
      <c r="BC112">
        <f t="shared" si="61"/>
        <v>0</v>
      </c>
      <c r="BD112">
        <f t="shared" si="62"/>
        <v>-22</v>
      </c>
      <c r="BG112" s="188">
        <v>781912.2346666667</v>
      </c>
      <c r="BH112" s="107">
        <f t="shared" si="63"/>
        <v>195478.05866666668</v>
      </c>
      <c r="BI112" s="108">
        <f t="shared" si="64"/>
        <v>4691473.408</v>
      </c>
      <c r="BJ112" s="27">
        <f t="shared" si="64"/>
        <v>1172868.352</v>
      </c>
      <c r="BK112" s="25">
        <f t="shared" si="65"/>
        <v>0.8</v>
      </c>
      <c r="BL112" s="26">
        <f t="shared" si="66"/>
        <v>0.2</v>
      </c>
      <c r="BM112" s="111">
        <f t="shared" si="69"/>
        <v>781912.2346666667</v>
      </c>
      <c r="BN112" s="186">
        <v>632535.1768888889</v>
      </c>
      <c r="BO112" s="135">
        <f t="shared" si="70"/>
        <v>158133.79422222223</v>
      </c>
      <c r="BP112" s="135">
        <f t="shared" si="85"/>
        <v>3795211.0613333336</v>
      </c>
      <c r="BQ112" s="135">
        <f t="shared" si="86"/>
        <v>948802.7653333334</v>
      </c>
      <c r="BR112" s="141">
        <f t="shared" si="71"/>
        <v>632535.1768888889</v>
      </c>
      <c r="BS112" s="185">
        <v>612176.9564444445</v>
      </c>
      <c r="BT112" s="135">
        <f t="shared" si="72"/>
        <v>153044.23911111112</v>
      </c>
      <c r="BU112" s="135">
        <f t="shared" si="87"/>
        <v>3673061.7386666667</v>
      </c>
      <c r="BV112" s="135">
        <f t="shared" si="73"/>
        <v>918265.4346666667</v>
      </c>
      <c r="BW112" s="141">
        <f t="shared" si="74"/>
        <v>612176.9564444445</v>
      </c>
      <c r="BX112" s="185">
        <v>505653.11999999994</v>
      </c>
      <c r="BY112" s="135">
        <f t="shared" si="75"/>
        <v>126413.27999999998</v>
      </c>
      <c r="BZ112" s="135">
        <f t="shared" si="88"/>
        <v>3033918.7199999997</v>
      </c>
      <c r="CA112" s="135">
        <f t="shared" si="76"/>
        <v>758479.6799999999</v>
      </c>
      <c r="CB112" s="141">
        <f t="shared" si="77"/>
        <v>505653.11999999994</v>
      </c>
      <c r="CC112" s="230">
        <f t="shared" si="78"/>
        <v>552593.5448888888</v>
      </c>
      <c r="CD112" s="135">
        <f t="shared" si="79"/>
        <v>138148.3862222222</v>
      </c>
      <c r="CE112" s="135">
        <f t="shared" si="89"/>
        <v>3315561.269333333</v>
      </c>
      <c r="CF112" s="135">
        <f t="shared" si="80"/>
        <v>828890.3173333332</v>
      </c>
      <c r="CG112" s="141">
        <f t="shared" si="81"/>
        <v>552593.5448888888</v>
      </c>
      <c r="CH112" s="185">
        <v>0</v>
      </c>
      <c r="CI112" s="135">
        <f t="shared" si="82"/>
        <v>0</v>
      </c>
      <c r="CJ112" s="135">
        <f t="shared" si="90"/>
        <v>0</v>
      </c>
      <c r="CK112" s="135">
        <f t="shared" si="83"/>
        <v>0</v>
      </c>
      <c r="CL112" s="141">
        <f t="shared" si="84"/>
        <v>0</v>
      </c>
    </row>
    <row r="113" spans="1:90" ht="12.75">
      <c r="A113" s="3" t="s">
        <v>388</v>
      </c>
      <c r="B113" s="3" t="s">
        <v>375</v>
      </c>
      <c r="C113" s="2" t="s">
        <v>118</v>
      </c>
      <c r="D113" s="5">
        <f t="shared" si="67"/>
        <v>36651</v>
      </c>
      <c r="E113" s="190">
        <v>211</v>
      </c>
      <c r="F113" s="18">
        <f t="shared" si="68"/>
        <v>112</v>
      </c>
      <c r="G113" s="214">
        <v>7.238775765358558</v>
      </c>
      <c r="H113" s="202">
        <v>41</v>
      </c>
      <c r="I113"/>
      <c r="J113" s="196">
        <v>6113</v>
      </c>
      <c r="K113" s="196">
        <v>12986</v>
      </c>
      <c r="L113" s="196">
        <v>8789</v>
      </c>
      <c r="M113" s="196">
        <v>4965</v>
      </c>
      <c r="N113" s="196">
        <v>1943</v>
      </c>
      <c r="O113" s="196">
        <v>1506</v>
      </c>
      <c r="P113" s="196">
        <v>320</v>
      </c>
      <c r="Q113" s="196">
        <v>29</v>
      </c>
      <c r="R113" s="196">
        <v>36651</v>
      </c>
      <c r="S113" s="5"/>
      <c r="T113" s="9">
        <f t="shared" si="46"/>
        <v>0.16678944639982538</v>
      </c>
      <c r="U113" s="9">
        <f t="shared" si="47"/>
        <v>0.3543150255109001</v>
      </c>
      <c r="V113" s="9">
        <f t="shared" si="48"/>
        <v>0.2398024610515402</v>
      </c>
      <c r="W113" s="9">
        <f t="shared" si="49"/>
        <v>0.1354669722517803</v>
      </c>
      <c r="X113" s="9">
        <f t="shared" si="50"/>
        <v>0.05301356033941775</v>
      </c>
      <c r="Y113" s="9">
        <f t="shared" si="51"/>
        <v>0.04109028403044938</v>
      </c>
      <c r="Z113" s="9">
        <f t="shared" si="52"/>
        <v>0.008731003246841833</v>
      </c>
      <c r="AA113" s="9">
        <f t="shared" si="53"/>
        <v>0.0007912471692450411</v>
      </c>
      <c r="AB113" s="9"/>
      <c r="AC113" s="196">
        <v>-7</v>
      </c>
      <c r="AD113" s="196">
        <v>16</v>
      </c>
      <c r="AE113" s="196">
        <v>68</v>
      </c>
      <c r="AF113" s="196">
        <v>12</v>
      </c>
      <c r="AG113" s="196">
        <v>-5</v>
      </c>
      <c r="AH113" s="196">
        <v>12</v>
      </c>
      <c r="AI113" s="196">
        <v>-7</v>
      </c>
      <c r="AJ113" s="196">
        <v>0</v>
      </c>
      <c r="AK113" s="196">
        <v>89</v>
      </c>
      <c r="AL113" s="5"/>
      <c r="AM113" s="193">
        <v>3</v>
      </c>
      <c r="AN113" s="193">
        <v>-4</v>
      </c>
      <c r="AO113" s="193">
        <v>-15</v>
      </c>
      <c r="AP113" s="193">
        <v>-7</v>
      </c>
      <c r="AQ113" s="193">
        <v>6</v>
      </c>
      <c r="AR113" s="193">
        <v>-6</v>
      </c>
      <c r="AS113" s="193">
        <v>0</v>
      </c>
      <c r="AT113" s="193">
        <v>0</v>
      </c>
      <c r="AU113" s="193">
        <v>-23</v>
      </c>
      <c r="AV113">
        <f t="shared" si="54"/>
        <v>-3</v>
      </c>
      <c r="AW113">
        <f t="shared" si="55"/>
        <v>4</v>
      </c>
      <c r="AX113">
        <f t="shared" si="56"/>
        <v>15</v>
      </c>
      <c r="AY113">
        <f t="shared" si="57"/>
        <v>7</v>
      </c>
      <c r="AZ113">
        <f t="shared" si="58"/>
        <v>-6</v>
      </c>
      <c r="BA113">
        <f t="shared" si="59"/>
        <v>6</v>
      </c>
      <c r="BB113">
        <f t="shared" si="60"/>
        <v>0</v>
      </c>
      <c r="BC113">
        <f t="shared" si="61"/>
        <v>0</v>
      </c>
      <c r="BD113">
        <f t="shared" si="62"/>
        <v>23</v>
      </c>
      <c r="BG113" s="188">
        <v>0</v>
      </c>
      <c r="BH113" s="107">
        <f t="shared" si="63"/>
        <v>0</v>
      </c>
      <c r="BI113" s="108">
        <f t="shared" si="64"/>
        <v>0</v>
      </c>
      <c r="BJ113" s="27">
        <f t="shared" si="64"/>
        <v>0</v>
      </c>
      <c r="BK113" s="25">
        <f t="shared" si="65"/>
        <v>0.8</v>
      </c>
      <c r="BL113" s="26">
        <f t="shared" si="66"/>
        <v>0.2</v>
      </c>
      <c r="BM113" s="111">
        <f t="shared" si="69"/>
        <v>0</v>
      </c>
      <c r="BN113" s="186">
        <v>227052.20533333335</v>
      </c>
      <c r="BO113" s="135">
        <f t="shared" si="70"/>
        <v>56763.05133333334</v>
      </c>
      <c r="BP113" s="135">
        <f t="shared" si="85"/>
        <v>1362313.232</v>
      </c>
      <c r="BQ113" s="135">
        <f t="shared" si="86"/>
        <v>340578.308</v>
      </c>
      <c r="BR113" s="141">
        <f t="shared" si="71"/>
        <v>227052.20533333335</v>
      </c>
      <c r="BS113" s="185">
        <v>271309.3813333334</v>
      </c>
      <c r="BT113" s="135">
        <f t="shared" si="72"/>
        <v>67827.34533333335</v>
      </c>
      <c r="BU113" s="135">
        <f t="shared" si="87"/>
        <v>1627856.2880000002</v>
      </c>
      <c r="BV113" s="135">
        <f t="shared" si="73"/>
        <v>406964.07200000004</v>
      </c>
      <c r="BW113" s="141">
        <f t="shared" si="74"/>
        <v>271309.3813333334</v>
      </c>
      <c r="BX113" s="185">
        <v>165757.33333333337</v>
      </c>
      <c r="BY113" s="135">
        <f t="shared" si="75"/>
        <v>41439.33333333334</v>
      </c>
      <c r="BZ113" s="135">
        <f t="shared" si="88"/>
        <v>994544.0000000002</v>
      </c>
      <c r="CA113" s="135">
        <f t="shared" si="76"/>
        <v>248636.00000000006</v>
      </c>
      <c r="CB113" s="141">
        <f t="shared" si="77"/>
        <v>165757.33333333337</v>
      </c>
      <c r="CC113" s="230">
        <f t="shared" si="78"/>
        <v>131919.60355555554</v>
      </c>
      <c r="CD113" s="135">
        <f t="shared" si="79"/>
        <v>32979.900888888886</v>
      </c>
      <c r="CE113" s="135">
        <f t="shared" si="89"/>
        <v>791517.6213333332</v>
      </c>
      <c r="CF113" s="135">
        <f t="shared" si="80"/>
        <v>197879.4053333333</v>
      </c>
      <c r="CG113" s="141">
        <f t="shared" si="81"/>
        <v>131919.60355555554</v>
      </c>
      <c r="CH113" s="185">
        <v>0</v>
      </c>
      <c r="CI113" s="135">
        <f t="shared" si="82"/>
        <v>0</v>
      </c>
      <c r="CJ113" s="135">
        <f t="shared" si="90"/>
        <v>0</v>
      </c>
      <c r="CK113" s="135">
        <f t="shared" si="83"/>
        <v>0</v>
      </c>
      <c r="CL113" s="141">
        <f t="shared" si="84"/>
        <v>0</v>
      </c>
    </row>
    <row r="114" spans="1:90" ht="12.75">
      <c r="A114" s="3" t="s">
        <v>381</v>
      </c>
      <c r="B114" s="3" t="s">
        <v>375</v>
      </c>
      <c r="C114" s="2" t="s">
        <v>119</v>
      </c>
      <c r="D114" s="5">
        <f t="shared" si="67"/>
        <v>42252</v>
      </c>
      <c r="E114" s="190">
        <v>145</v>
      </c>
      <c r="F114" s="18">
        <f t="shared" si="68"/>
        <v>210</v>
      </c>
      <c r="G114" s="214">
        <v>7.644788730262226</v>
      </c>
      <c r="H114" s="202">
        <v>42</v>
      </c>
      <c r="I114"/>
      <c r="J114" s="196">
        <v>3599</v>
      </c>
      <c r="K114" s="196">
        <v>6798</v>
      </c>
      <c r="L114" s="196">
        <v>14494</v>
      </c>
      <c r="M114" s="196">
        <v>9751</v>
      </c>
      <c r="N114" s="196">
        <v>4510</v>
      </c>
      <c r="O114" s="196">
        <v>1996</v>
      </c>
      <c r="P114" s="196">
        <v>1005</v>
      </c>
      <c r="Q114" s="196">
        <v>99</v>
      </c>
      <c r="R114" s="196">
        <v>42252</v>
      </c>
      <c r="S114" s="5"/>
      <c r="T114" s="9">
        <f t="shared" si="46"/>
        <v>0.08517939979172584</v>
      </c>
      <c r="U114" s="9">
        <f t="shared" si="47"/>
        <v>0.16089179210451576</v>
      </c>
      <c r="V114" s="9">
        <f t="shared" si="48"/>
        <v>0.34303701599924263</v>
      </c>
      <c r="W114" s="9">
        <f t="shared" si="49"/>
        <v>0.2307819748177601</v>
      </c>
      <c r="X114" s="9">
        <f t="shared" si="50"/>
        <v>0.10674050932500237</v>
      </c>
      <c r="Y114" s="9">
        <f t="shared" si="51"/>
        <v>0.04724036731989018</v>
      </c>
      <c r="Z114" s="9">
        <f t="shared" si="52"/>
        <v>0.023785856290826468</v>
      </c>
      <c r="AA114" s="9">
        <f t="shared" si="53"/>
        <v>0.0023430843510366373</v>
      </c>
      <c r="AB114" s="9"/>
      <c r="AC114" s="196">
        <v>46</v>
      </c>
      <c r="AD114" s="196">
        <v>8</v>
      </c>
      <c r="AE114" s="196">
        <v>14</v>
      </c>
      <c r="AF114" s="196">
        <v>53</v>
      </c>
      <c r="AG114" s="196">
        <v>30</v>
      </c>
      <c r="AH114" s="196">
        <v>11</v>
      </c>
      <c r="AI114" s="196">
        <v>15</v>
      </c>
      <c r="AJ114" s="196">
        <v>3</v>
      </c>
      <c r="AK114" s="196">
        <v>180</v>
      </c>
      <c r="AL114" s="5"/>
      <c r="AM114" s="193">
        <v>2</v>
      </c>
      <c r="AN114" s="193">
        <v>-6</v>
      </c>
      <c r="AO114" s="193">
        <v>-15</v>
      </c>
      <c r="AP114" s="193">
        <v>-10</v>
      </c>
      <c r="AQ114" s="193">
        <v>-4</v>
      </c>
      <c r="AR114" s="193">
        <v>4</v>
      </c>
      <c r="AS114" s="193">
        <v>-1</v>
      </c>
      <c r="AT114" s="193">
        <v>0</v>
      </c>
      <c r="AU114" s="193">
        <v>-30</v>
      </c>
      <c r="AV114">
        <f t="shared" si="54"/>
        <v>-2</v>
      </c>
      <c r="AW114">
        <f t="shared" si="55"/>
        <v>6</v>
      </c>
      <c r="AX114">
        <f t="shared" si="56"/>
        <v>15</v>
      </c>
      <c r="AY114">
        <f t="shared" si="57"/>
        <v>10</v>
      </c>
      <c r="AZ114">
        <f t="shared" si="58"/>
        <v>4</v>
      </c>
      <c r="BA114">
        <f t="shared" si="59"/>
        <v>-4</v>
      </c>
      <c r="BB114">
        <f t="shared" si="60"/>
        <v>1</v>
      </c>
      <c r="BC114">
        <f t="shared" si="61"/>
        <v>0</v>
      </c>
      <c r="BD114">
        <f t="shared" si="62"/>
        <v>30</v>
      </c>
      <c r="BG114" s="188">
        <v>207503.54133333336</v>
      </c>
      <c r="BH114" s="107">
        <f t="shared" si="63"/>
        <v>51875.88533333334</v>
      </c>
      <c r="BI114" s="108">
        <f t="shared" si="64"/>
        <v>1245021.2480000001</v>
      </c>
      <c r="BJ114" s="27">
        <f t="shared" si="64"/>
        <v>311255.31200000003</v>
      </c>
      <c r="BK114" s="25">
        <f t="shared" si="65"/>
        <v>0.8</v>
      </c>
      <c r="BL114" s="26">
        <f t="shared" si="66"/>
        <v>0.2</v>
      </c>
      <c r="BM114" s="111">
        <f t="shared" si="69"/>
        <v>207503.54133333336</v>
      </c>
      <c r="BN114" s="186">
        <v>316184.8088888889</v>
      </c>
      <c r="BO114" s="135">
        <f t="shared" si="70"/>
        <v>79046.20222222223</v>
      </c>
      <c r="BP114" s="135">
        <f t="shared" si="85"/>
        <v>1897108.8533333335</v>
      </c>
      <c r="BQ114" s="135">
        <f t="shared" si="86"/>
        <v>474277.2133333334</v>
      </c>
      <c r="BR114" s="141">
        <f t="shared" si="71"/>
        <v>316184.8088888889</v>
      </c>
      <c r="BS114" s="185">
        <v>413896.30133333337</v>
      </c>
      <c r="BT114" s="135">
        <f t="shared" si="72"/>
        <v>103474.07533333334</v>
      </c>
      <c r="BU114" s="135">
        <f t="shared" si="87"/>
        <v>2483377.808</v>
      </c>
      <c r="BV114" s="135">
        <f t="shared" si="73"/>
        <v>620844.452</v>
      </c>
      <c r="BW114" s="141">
        <f t="shared" si="74"/>
        <v>413896.30133333337</v>
      </c>
      <c r="BX114" s="185">
        <v>428207.04</v>
      </c>
      <c r="BY114" s="135">
        <f t="shared" si="75"/>
        <v>107051.76</v>
      </c>
      <c r="BZ114" s="135">
        <f t="shared" si="88"/>
        <v>2569242.2399999998</v>
      </c>
      <c r="CA114" s="135">
        <f t="shared" si="76"/>
        <v>642310.5599999999</v>
      </c>
      <c r="CB114" s="141">
        <f t="shared" si="77"/>
        <v>428207.04</v>
      </c>
      <c r="CC114" s="230">
        <f t="shared" si="78"/>
        <v>262295.25333333336</v>
      </c>
      <c r="CD114" s="135">
        <f t="shared" si="79"/>
        <v>65573.81333333334</v>
      </c>
      <c r="CE114" s="135">
        <f t="shared" si="89"/>
        <v>1573771.52</v>
      </c>
      <c r="CF114" s="135">
        <f t="shared" si="80"/>
        <v>393442.88</v>
      </c>
      <c r="CG114" s="141">
        <f t="shared" si="81"/>
        <v>262295.25333333336</v>
      </c>
      <c r="CH114" s="185">
        <v>0</v>
      </c>
      <c r="CI114" s="135">
        <f t="shared" si="82"/>
        <v>0</v>
      </c>
      <c r="CJ114" s="135">
        <f t="shared" si="90"/>
        <v>0</v>
      </c>
      <c r="CK114" s="135">
        <f t="shared" si="83"/>
        <v>0</v>
      </c>
      <c r="CL114" s="141">
        <f t="shared" si="84"/>
        <v>0</v>
      </c>
    </row>
    <row r="115" spans="1:90" ht="12.75">
      <c r="A115" s="3" t="s">
        <v>393</v>
      </c>
      <c r="B115" s="3" t="s">
        <v>384</v>
      </c>
      <c r="C115" s="2" t="s">
        <v>120</v>
      </c>
      <c r="D115" s="5">
        <f t="shared" si="67"/>
        <v>46994</v>
      </c>
      <c r="E115" s="190">
        <v>512</v>
      </c>
      <c r="F115" s="18">
        <f t="shared" si="68"/>
        <v>191</v>
      </c>
      <c r="G115" s="214">
        <v>5.90599553464552</v>
      </c>
      <c r="H115" s="202">
        <v>17</v>
      </c>
      <c r="I115"/>
      <c r="J115" s="196">
        <v>20043</v>
      </c>
      <c r="K115" s="196">
        <v>12064</v>
      </c>
      <c r="L115" s="196">
        <v>8305</v>
      </c>
      <c r="M115" s="196">
        <v>3958</v>
      </c>
      <c r="N115" s="196">
        <v>1793</v>
      </c>
      <c r="O115" s="196">
        <v>564</v>
      </c>
      <c r="P115" s="196">
        <v>251</v>
      </c>
      <c r="Q115" s="196">
        <v>16</v>
      </c>
      <c r="R115" s="196">
        <v>46994</v>
      </c>
      <c r="S115" s="5"/>
      <c r="T115" s="9">
        <f t="shared" si="46"/>
        <v>0.4265012554794229</v>
      </c>
      <c r="U115" s="9">
        <f t="shared" si="47"/>
        <v>0.2567136230157041</v>
      </c>
      <c r="V115" s="9">
        <f t="shared" si="48"/>
        <v>0.1767246882580755</v>
      </c>
      <c r="W115" s="9">
        <f t="shared" si="49"/>
        <v>0.0842235178959016</v>
      </c>
      <c r="X115" s="9">
        <f t="shared" si="50"/>
        <v>0.038153806868962</v>
      </c>
      <c r="Y115" s="9">
        <f t="shared" si="51"/>
        <v>0.01200153211048219</v>
      </c>
      <c r="Z115" s="9">
        <f t="shared" si="52"/>
        <v>0.0053411073754096264</v>
      </c>
      <c r="AA115" s="9">
        <f t="shared" si="53"/>
        <v>0.0003404689960420479</v>
      </c>
      <c r="AB115" s="9"/>
      <c r="AC115" s="196">
        <v>74</v>
      </c>
      <c r="AD115" s="196">
        <v>62</v>
      </c>
      <c r="AE115" s="196">
        <v>24</v>
      </c>
      <c r="AF115" s="196">
        <v>32</v>
      </c>
      <c r="AG115" s="196">
        <v>25</v>
      </c>
      <c r="AH115" s="196">
        <v>7</v>
      </c>
      <c r="AI115" s="196">
        <v>-1</v>
      </c>
      <c r="AJ115" s="196">
        <v>2</v>
      </c>
      <c r="AK115" s="196">
        <v>225</v>
      </c>
      <c r="AL115" s="5"/>
      <c r="AM115" s="193">
        <v>26</v>
      </c>
      <c r="AN115" s="193">
        <v>19</v>
      </c>
      <c r="AO115" s="193">
        <v>-5</v>
      </c>
      <c r="AP115" s="193">
        <v>-6</v>
      </c>
      <c r="AQ115" s="193">
        <v>3</v>
      </c>
      <c r="AR115" s="193">
        <v>-2</v>
      </c>
      <c r="AS115" s="193">
        <v>-1</v>
      </c>
      <c r="AT115" s="193">
        <v>0</v>
      </c>
      <c r="AU115" s="193">
        <v>34</v>
      </c>
      <c r="AV115">
        <f t="shared" si="54"/>
        <v>-26</v>
      </c>
      <c r="AW115">
        <f t="shared" si="55"/>
        <v>-19</v>
      </c>
      <c r="AX115">
        <f t="shared" si="56"/>
        <v>5</v>
      </c>
      <c r="AY115">
        <f t="shared" si="57"/>
        <v>6</v>
      </c>
      <c r="AZ115">
        <f t="shared" si="58"/>
        <v>-3</v>
      </c>
      <c r="BA115">
        <f t="shared" si="59"/>
        <v>2</v>
      </c>
      <c r="BB115">
        <f t="shared" si="60"/>
        <v>1</v>
      </c>
      <c r="BC115">
        <f t="shared" si="61"/>
        <v>0</v>
      </c>
      <c r="BD115">
        <f t="shared" si="62"/>
        <v>-34</v>
      </c>
      <c r="BG115" s="188">
        <v>274155.41866666666</v>
      </c>
      <c r="BH115" s="107">
        <f t="shared" si="63"/>
        <v>68538.85466666667</v>
      </c>
      <c r="BI115" s="108">
        <f t="shared" si="64"/>
        <v>1644932.512</v>
      </c>
      <c r="BJ115" s="27">
        <f t="shared" si="64"/>
        <v>411233.128</v>
      </c>
      <c r="BK115" s="25">
        <f t="shared" si="65"/>
        <v>0.8</v>
      </c>
      <c r="BL115" s="26">
        <f t="shared" si="66"/>
        <v>0.2</v>
      </c>
      <c r="BM115" s="111">
        <f t="shared" si="69"/>
        <v>274155.41866666666</v>
      </c>
      <c r="BN115" s="186">
        <v>233675.82755555553</v>
      </c>
      <c r="BO115" s="135">
        <f t="shared" si="70"/>
        <v>58418.95688888888</v>
      </c>
      <c r="BP115" s="135">
        <f t="shared" si="85"/>
        <v>1402054.9653333332</v>
      </c>
      <c r="BQ115" s="135">
        <f t="shared" si="86"/>
        <v>350513.7413333333</v>
      </c>
      <c r="BR115" s="141">
        <f t="shared" si="71"/>
        <v>233675.82755555553</v>
      </c>
      <c r="BS115" s="185">
        <v>321342.9253333334</v>
      </c>
      <c r="BT115" s="135">
        <f t="shared" si="72"/>
        <v>80335.73133333334</v>
      </c>
      <c r="BU115" s="135">
        <f t="shared" si="87"/>
        <v>1928057.5520000001</v>
      </c>
      <c r="BV115" s="135">
        <f t="shared" si="73"/>
        <v>482014.38800000004</v>
      </c>
      <c r="BW115" s="141">
        <f t="shared" si="74"/>
        <v>321342.9253333334</v>
      </c>
      <c r="BX115" s="185">
        <v>119413.76000000001</v>
      </c>
      <c r="BY115" s="135">
        <f t="shared" si="75"/>
        <v>29853.440000000002</v>
      </c>
      <c r="BZ115" s="135">
        <f t="shared" si="88"/>
        <v>716482.56</v>
      </c>
      <c r="CA115" s="135">
        <f t="shared" si="76"/>
        <v>179120.64</v>
      </c>
      <c r="CB115" s="141">
        <f t="shared" si="77"/>
        <v>119413.76000000001</v>
      </c>
      <c r="CC115" s="230">
        <f t="shared" si="78"/>
        <v>208058.91911111108</v>
      </c>
      <c r="CD115" s="135">
        <f t="shared" si="79"/>
        <v>52014.72977777777</v>
      </c>
      <c r="CE115" s="135">
        <f t="shared" si="89"/>
        <v>1248353.5146666665</v>
      </c>
      <c r="CF115" s="135">
        <f t="shared" si="80"/>
        <v>312088.3786666666</v>
      </c>
      <c r="CG115" s="141">
        <f t="shared" si="81"/>
        <v>208058.91911111108</v>
      </c>
      <c r="CH115" s="185">
        <v>0</v>
      </c>
      <c r="CI115" s="135">
        <f t="shared" si="82"/>
        <v>0</v>
      </c>
      <c r="CJ115" s="135">
        <f t="shared" si="90"/>
        <v>0</v>
      </c>
      <c r="CK115" s="135">
        <f t="shared" si="83"/>
        <v>0</v>
      </c>
      <c r="CL115" s="141">
        <f t="shared" si="84"/>
        <v>0</v>
      </c>
    </row>
    <row r="116" spans="1:90" ht="12.75">
      <c r="A116" s="3"/>
      <c r="B116" s="3" t="s">
        <v>385</v>
      </c>
      <c r="C116" s="2" t="s">
        <v>121</v>
      </c>
      <c r="D116" s="5">
        <f t="shared" si="67"/>
        <v>108126</v>
      </c>
      <c r="E116" s="190">
        <v>625.1</v>
      </c>
      <c r="F116" s="18">
        <f t="shared" si="68"/>
        <v>2001.9</v>
      </c>
      <c r="G116" s="214">
        <v>8.695373948132659</v>
      </c>
      <c r="H116" s="202">
        <v>641</v>
      </c>
      <c r="I116"/>
      <c r="J116" s="196">
        <v>10548</v>
      </c>
      <c r="K116" s="196">
        <v>20744</v>
      </c>
      <c r="L116" s="196">
        <v>39519</v>
      </c>
      <c r="M116" s="196">
        <v>21179</v>
      </c>
      <c r="N116" s="196">
        <v>10567</v>
      </c>
      <c r="O116" s="196">
        <v>3190</v>
      </c>
      <c r="P116" s="196">
        <v>2043</v>
      </c>
      <c r="Q116" s="196">
        <v>336</v>
      </c>
      <c r="R116" s="196">
        <v>108126</v>
      </c>
      <c r="S116" s="5"/>
      <c r="T116" s="9">
        <f t="shared" si="46"/>
        <v>0.0975528550024971</v>
      </c>
      <c r="U116" s="9">
        <f t="shared" si="47"/>
        <v>0.19185024878382628</v>
      </c>
      <c r="V116" s="9">
        <f t="shared" si="48"/>
        <v>0.3654902613617446</v>
      </c>
      <c r="W116" s="9">
        <f t="shared" si="49"/>
        <v>0.19587333296339457</v>
      </c>
      <c r="X116" s="9">
        <f t="shared" si="50"/>
        <v>0.09772857592068512</v>
      </c>
      <c r="Y116" s="9">
        <f t="shared" si="51"/>
        <v>0.029502617316834064</v>
      </c>
      <c r="Z116" s="9">
        <f t="shared" si="52"/>
        <v>0.018894622939903447</v>
      </c>
      <c r="AA116" s="9">
        <f t="shared" si="53"/>
        <v>0.0031074857111148104</v>
      </c>
      <c r="AB116" s="9"/>
      <c r="AC116" s="196">
        <v>70</v>
      </c>
      <c r="AD116" s="196">
        <v>684</v>
      </c>
      <c r="AE116" s="196">
        <v>415</v>
      </c>
      <c r="AF116" s="196">
        <v>403</v>
      </c>
      <c r="AG116" s="196">
        <v>223</v>
      </c>
      <c r="AH116" s="196">
        <v>236</v>
      </c>
      <c r="AI116" s="196">
        <v>65</v>
      </c>
      <c r="AJ116" s="196">
        <v>8</v>
      </c>
      <c r="AK116" s="196">
        <v>2104</v>
      </c>
      <c r="AL116" s="5"/>
      <c r="AM116" s="193">
        <v>167</v>
      </c>
      <c r="AN116" s="193">
        <v>-24</v>
      </c>
      <c r="AO116" s="193">
        <v>-49</v>
      </c>
      <c r="AP116" s="193">
        <v>4</v>
      </c>
      <c r="AQ116" s="193">
        <v>4</v>
      </c>
      <c r="AR116" s="193">
        <v>8</v>
      </c>
      <c r="AS116" s="193">
        <v>-6</v>
      </c>
      <c r="AT116" s="193">
        <v>-1.9</v>
      </c>
      <c r="AU116" s="193">
        <v>102.10000000000002</v>
      </c>
      <c r="AV116">
        <f t="shared" si="54"/>
        <v>-167</v>
      </c>
      <c r="AW116">
        <f t="shared" si="55"/>
        <v>24</v>
      </c>
      <c r="AX116">
        <f t="shared" si="56"/>
        <v>49</v>
      </c>
      <c r="AY116">
        <f t="shared" si="57"/>
        <v>-4</v>
      </c>
      <c r="AZ116">
        <f t="shared" si="58"/>
        <v>-4</v>
      </c>
      <c r="BA116">
        <f t="shared" si="59"/>
        <v>-8</v>
      </c>
      <c r="BB116">
        <f t="shared" si="60"/>
        <v>6</v>
      </c>
      <c r="BC116">
        <f t="shared" si="61"/>
        <v>1.9</v>
      </c>
      <c r="BD116">
        <f t="shared" si="62"/>
        <v>-102.10000000000002</v>
      </c>
      <c r="BG116" s="188">
        <v>923819.3266666665</v>
      </c>
      <c r="BH116" s="107" t="str">
        <f t="shared" si="63"/>
        <v>0</v>
      </c>
      <c r="BI116" s="108">
        <f t="shared" si="64"/>
        <v>5542915.959999999</v>
      </c>
      <c r="BJ116" s="27">
        <f t="shared" si="64"/>
        <v>0</v>
      </c>
      <c r="BK116" s="25" t="str">
        <f t="shared" si="65"/>
        <v>100%</v>
      </c>
      <c r="BL116" s="26" t="str">
        <f t="shared" si="66"/>
        <v>0%</v>
      </c>
      <c r="BM116" s="111">
        <f t="shared" si="69"/>
        <v>923819.3266666665</v>
      </c>
      <c r="BN116" s="186">
        <v>2227022.302222222</v>
      </c>
      <c r="BO116" s="135" t="str">
        <f t="shared" si="70"/>
        <v>0</v>
      </c>
      <c r="BP116" s="135">
        <f t="shared" si="85"/>
        <v>13362133.813333333</v>
      </c>
      <c r="BQ116" s="135">
        <f t="shared" si="86"/>
        <v>0</v>
      </c>
      <c r="BR116" s="141">
        <f t="shared" si="71"/>
        <v>2227022.302222222</v>
      </c>
      <c r="BS116" s="185">
        <v>2033027.7</v>
      </c>
      <c r="BT116" s="135" t="str">
        <f t="shared" si="72"/>
        <v>0</v>
      </c>
      <c r="BU116" s="135">
        <f t="shared" si="87"/>
        <v>12198166.2</v>
      </c>
      <c r="BV116" s="135">
        <f t="shared" si="73"/>
        <v>0</v>
      </c>
      <c r="BW116" s="141">
        <f t="shared" si="74"/>
        <v>2033027.7</v>
      </c>
      <c r="BX116" s="185">
        <v>2158970.4</v>
      </c>
      <c r="BY116" s="135" t="str">
        <f t="shared" si="75"/>
        <v>0</v>
      </c>
      <c r="BZ116" s="135">
        <f t="shared" si="88"/>
        <v>12953822.399999999</v>
      </c>
      <c r="CA116" s="135">
        <f t="shared" si="76"/>
        <v>0</v>
      </c>
      <c r="CB116" s="141">
        <f t="shared" si="77"/>
        <v>2158970.4</v>
      </c>
      <c r="CC116" s="230">
        <f t="shared" si="78"/>
        <v>3208133.5262222225</v>
      </c>
      <c r="CD116" s="135" t="str">
        <f t="shared" si="79"/>
        <v>0</v>
      </c>
      <c r="CE116" s="135">
        <f t="shared" si="89"/>
        <v>19248801.157333337</v>
      </c>
      <c r="CF116" s="135">
        <f t="shared" si="80"/>
        <v>0</v>
      </c>
      <c r="CG116" s="141">
        <f t="shared" si="81"/>
        <v>3208133.5262222225</v>
      </c>
      <c r="CH116" s="185">
        <v>0</v>
      </c>
      <c r="CI116" s="135" t="str">
        <f t="shared" si="82"/>
        <v>0</v>
      </c>
      <c r="CJ116" s="135">
        <f t="shared" si="90"/>
        <v>0</v>
      </c>
      <c r="CK116" s="135">
        <f t="shared" si="83"/>
        <v>0</v>
      </c>
      <c r="CL116" s="141">
        <f t="shared" si="84"/>
        <v>0</v>
      </c>
    </row>
    <row r="117" spans="1:90" ht="12.75">
      <c r="A117" s="3" t="s">
        <v>407</v>
      </c>
      <c r="B117" s="3" t="s">
        <v>375</v>
      </c>
      <c r="C117" s="2" t="s">
        <v>122</v>
      </c>
      <c r="D117" s="5">
        <f t="shared" si="67"/>
        <v>56771</v>
      </c>
      <c r="E117" s="190">
        <v>387</v>
      </c>
      <c r="F117" s="18">
        <f t="shared" si="68"/>
        <v>165</v>
      </c>
      <c r="G117" s="214">
        <v>10.92020256975767</v>
      </c>
      <c r="H117" s="202">
        <v>27</v>
      </c>
      <c r="I117"/>
      <c r="J117" s="196">
        <v>974</v>
      </c>
      <c r="K117" s="196">
        <v>3344</v>
      </c>
      <c r="L117" s="196">
        <v>11613</v>
      </c>
      <c r="M117" s="196">
        <v>15733</v>
      </c>
      <c r="N117" s="196">
        <v>9805</v>
      </c>
      <c r="O117" s="196">
        <v>6389</v>
      </c>
      <c r="P117" s="196">
        <v>7247</v>
      </c>
      <c r="Q117" s="196">
        <v>1666</v>
      </c>
      <c r="R117" s="196">
        <v>56771</v>
      </c>
      <c r="S117" s="5"/>
      <c r="T117" s="9">
        <f t="shared" si="46"/>
        <v>0.017156646879568794</v>
      </c>
      <c r="U117" s="9">
        <f t="shared" si="47"/>
        <v>0.058903313311373766</v>
      </c>
      <c r="V117" s="9">
        <f t="shared" si="48"/>
        <v>0.20455866551584437</v>
      </c>
      <c r="W117" s="9">
        <f t="shared" si="49"/>
        <v>0.27713092952387663</v>
      </c>
      <c r="X117" s="9">
        <f t="shared" si="50"/>
        <v>0.17271141956280495</v>
      </c>
      <c r="Y117" s="9">
        <f t="shared" si="51"/>
        <v>0.11253985309400927</v>
      </c>
      <c r="Z117" s="9">
        <f t="shared" si="52"/>
        <v>0.12765320321995385</v>
      </c>
      <c r="AA117" s="9">
        <f t="shared" si="53"/>
        <v>0.029345968892568387</v>
      </c>
      <c r="AB117" s="9"/>
      <c r="AC117" s="196">
        <v>30</v>
      </c>
      <c r="AD117" s="196">
        <v>-25</v>
      </c>
      <c r="AE117" s="196">
        <v>10</v>
      </c>
      <c r="AF117" s="196">
        <v>-2</v>
      </c>
      <c r="AG117" s="196">
        <v>14</v>
      </c>
      <c r="AH117" s="196">
        <v>-4</v>
      </c>
      <c r="AI117" s="196">
        <v>35</v>
      </c>
      <c r="AJ117" s="196">
        <v>24</v>
      </c>
      <c r="AK117" s="196">
        <v>82</v>
      </c>
      <c r="AL117" s="5"/>
      <c r="AM117" s="193">
        <v>-1</v>
      </c>
      <c r="AN117" s="193">
        <v>-30</v>
      </c>
      <c r="AO117" s="193">
        <v>-8</v>
      </c>
      <c r="AP117" s="193">
        <v>-2</v>
      </c>
      <c r="AQ117" s="193">
        <v>-17</v>
      </c>
      <c r="AR117" s="193">
        <v>-4</v>
      </c>
      <c r="AS117" s="193">
        <v>-14</v>
      </c>
      <c r="AT117" s="193">
        <v>-7</v>
      </c>
      <c r="AU117" s="193">
        <v>-83</v>
      </c>
      <c r="AV117">
        <f t="shared" si="54"/>
        <v>1</v>
      </c>
      <c r="AW117">
        <f t="shared" si="55"/>
        <v>30</v>
      </c>
      <c r="AX117">
        <f t="shared" si="56"/>
        <v>8</v>
      </c>
      <c r="AY117">
        <f t="shared" si="57"/>
        <v>2</v>
      </c>
      <c r="AZ117">
        <f t="shared" si="58"/>
        <v>17</v>
      </c>
      <c r="BA117">
        <f t="shared" si="59"/>
        <v>4</v>
      </c>
      <c r="BB117">
        <f t="shared" si="60"/>
        <v>14</v>
      </c>
      <c r="BC117">
        <f t="shared" si="61"/>
        <v>7</v>
      </c>
      <c r="BD117">
        <f t="shared" si="62"/>
        <v>83</v>
      </c>
      <c r="BG117" s="188">
        <v>137525.4666666667</v>
      </c>
      <c r="BH117" s="107">
        <f t="shared" si="63"/>
        <v>34381.366666666676</v>
      </c>
      <c r="BI117" s="108">
        <f t="shared" si="64"/>
        <v>825152.8000000003</v>
      </c>
      <c r="BJ117" s="27">
        <f t="shared" si="64"/>
        <v>206288.20000000007</v>
      </c>
      <c r="BK117" s="25">
        <f t="shared" si="65"/>
        <v>0.8</v>
      </c>
      <c r="BL117" s="26">
        <f t="shared" si="66"/>
        <v>0.2</v>
      </c>
      <c r="BM117" s="111">
        <f t="shared" si="69"/>
        <v>137525.4666666667</v>
      </c>
      <c r="BN117" s="186">
        <v>446387.28799999994</v>
      </c>
      <c r="BO117" s="135">
        <f t="shared" si="70"/>
        <v>111596.82199999999</v>
      </c>
      <c r="BP117" s="135">
        <f t="shared" si="85"/>
        <v>2678323.7279999997</v>
      </c>
      <c r="BQ117" s="135">
        <f t="shared" si="86"/>
        <v>669580.9319999999</v>
      </c>
      <c r="BR117" s="141">
        <f t="shared" si="71"/>
        <v>446387.28799999994</v>
      </c>
      <c r="BS117" s="185">
        <v>630673.9804444446</v>
      </c>
      <c r="BT117" s="135">
        <f t="shared" si="72"/>
        <v>157668.49511111114</v>
      </c>
      <c r="BU117" s="135">
        <f t="shared" si="87"/>
        <v>3784043.8826666675</v>
      </c>
      <c r="BV117" s="135">
        <f t="shared" si="73"/>
        <v>946010.9706666669</v>
      </c>
      <c r="BW117" s="141">
        <f t="shared" si="74"/>
        <v>630673.9804444446</v>
      </c>
      <c r="BX117" s="185">
        <v>296374.2933333334</v>
      </c>
      <c r="BY117" s="135">
        <f t="shared" si="75"/>
        <v>74093.57333333335</v>
      </c>
      <c r="BZ117" s="135">
        <f t="shared" si="88"/>
        <v>1778245.7600000002</v>
      </c>
      <c r="CA117" s="135">
        <f t="shared" si="76"/>
        <v>444561.44000000006</v>
      </c>
      <c r="CB117" s="141">
        <f t="shared" si="77"/>
        <v>296374.2933333334</v>
      </c>
      <c r="CC117" s="230">
        <f t="shared" si="78"/>
        <v>268403.73511111113</v>
      </c>
      <c r="CD117" s="135">
        <f t="shared" si="79"/>
        <v>67100.93377777778</v>
      </c>
      <c r="CE117" s="135">
        <f t="shared" si="89"/>
        <v>1610422.410666667</v>
      </c>
      <c r="CF117" s="135">
        <f t="shared" si="80"/>
        <v>402605.60266666673</v>
      </c>
      <c r="CG117" s="141">
        <f t="shared" si="81"/>
        <v>268403.73511111113</v>
      </c>
      <c r="CH117" s="185">
        <v>0</v>
      </c>
      <c r="CI117" s="135">
        <f t="shared" si="82"/>
        <v>0</v>
      </c>
      <c r="CJ117" s="135">
        <f t="shared" si="90"/>
        <v>0</v>
      </c>
      <c r="CK117" s="135">
        <f t="shared" si="83"/>
        <v>0</v>
      </c>
      <c r="CL117" s="141">
        <f t="shared" si="84"/>
        <v>0</v>
      </c>
    </row>
    <row r="118" spans="1:90" ht="12.75">
      <c r="A118" s="3"/>
      <c r="B118" s="3" t="s">
        <v>385</v>
      </c>
      <c r="C118" s="2" t="s">
        <v>123</v>
      </c>
      <c r="D118" s="5">
        <f t="shared" si="67"/>
        <v>107729</v>
      </c>
      <c r="E118" s="190">
        <v>1073</v>
      </c>
      <c r="F118" s="18">
        <f t="shared" si="68"/>
        <v>1003</v>
      </c>
      <c r="G118" s="214">
        <v>11.69651443869727</v>
      </c>
      <c r="H118" s="202">
        <v>551</v>
      </c>
      <c r="I118"/>
      <c r="J118" s="196">
        <v>6611</v>
      </c>
      <c r="K118" s="196">
        <v>31484</v>
      </c>
      <c r="L118" s="196">
        <v>32884</v>
      </c>
      <c r="M118" s="196">
        <v>20780</v>
      </c>
      <c r="N118" s="196">
        <v>10719</v>
      </c>
      <c r="O118" s="196">
        <v>4088</v>
      </c>
      <c r="P118" s="196">
        <v>1114</v>
      </c>
      <c r="Q118" s="196">
        <v>49</v>
      </c>
      <c r="R118" s="196">
        <v>107729</v>
      </c>
      <c r="S118" s="5"/>
      <c r="T118" s="9">
        <f t="shared" si="46"/>
        <v>0.06136694854681655</v>
      </c>
      <c r="U118" s="9">
        <f t="shared" si="47"/>
        <v>0.29225185418967964</v>
      </c>
      <c r="V118" s="9">
        <f t="shared" si="48"/>
        <v>0.3052474264125723</v>
      </c>
      <c r="W118" s="9">
        <f t="shared" si="49"/>
        <v>0.19289142199407774</v>
      </c>
      <c r="X118" s="9">
        <f t="shared" si="50"/>
        <v>0.09949967046941863</v>
      </c>
      <c r="Y118" s="9">
        <f t="shared" si="51"/>
        <v>0.03794707089084648</v>
      </c>
      <c r="Z118" s="9">
        <f t="shared" si="52"/>
        <v>0.01034076246878742</v>
      </c>
      <c r="AA118" s="9">
        <f t="shared" si="53"/>
        <v>0.000454845027801242</v>
      </c>
      <c r="AB118" s="9"/>
      <c r="AC118" s="196">
        <v>98</v>
      </c>
      <c r="AD118" s="196">
        <v>-12</v>
      </c>
      <c r="AE118" s="196">
        <v>157</v>
      </c>
      <c r="AF118" s="196">
        <v>524</v>
      </c>
      <c r="AG118" s="196">
        <v>203</v>
      </c>
      <c r="AH118" s="196">
        <v>56</v>
      </c>
      <c r="AI118" s="196">
        <v>16</v>
      </c>
      <c r="AJ118" s="196">
        <v>2</v>
      </c>
      <c r="AK118" s="196">
        <v>1044</v>
      </c>
      <c r="AL118" s="5"/>
      <c r="AM118" s="193">
        <v>-23</v>
      </c>
      <c r="AN118" s="193">
        <v>-26</v>
      </c>
      <c r="AO118" s="193">
        <v>14</v>
      </c>
      <c r="AP118" s="193">
        <v>39</v>
      </c>
      <c r="AQ118" s="193">
        <v>19</v>
      </c>
      <c r="AR118" s="193">
        <v>9</v>
      </c>
      <c r="AS118" s="193">
        <v>8</v>
      </c>
      <c r="AT118" s="193">
        <v>1</v>
      </c>
      <c r="AU118" s="193">
        <v>41</v>
      </c>
      <c r="AV118">
        <f t="shared" si="54"/>
        <v>23</v>
      </c>
      <c r="AW118">
        <f t="shared" si="55"/>
        <v>26</v>
      </c>
      <c r="AX118">
        <f t="shared" si="56"/>
        <v>-14</v>
      </c>
      <c r="AY118">
        <f t="shared" si="57"/>
        <v>-39</v>
      </c>
      <c r="AZ118">
        <f t="shared" si="58"/>
        <v>-19</v>
      </c>
      <c r="BA118">
        <f t="shared" si="59"/>
        <v>-9</v>
      </c>
      <c r="BB118">
        <f t="shared" si="60"/>
        <v>-8</v>
      </c>
      <c r="BC118">
        <f t="shared" si="61"/>
        <v>-1</v>
      </c>
      <c r="BD118">
        <f t="shared" si="62"/>
        <v>-41</v>
      </c>
      <c r="BG118" s="188">
        <v>2331376.4866666663</v>
      </c>
      <c r="BH118" s="107" t="str">
        <f t="shared" si="63"/>
        <v>0</v>
      </c>
      <c r="BI118" s="108">
        <f t="shared" si="64"/>
        <v>13988258.919999998</v>
      </c>
      <c r="BJ118" s="27">
        <f t="shared" si="64"/>
        <v>0</v>
      </c>
      <c r="BK118" s="25" t="str">
        <f t="shared" si="65"/>
        <v>100%</v>
      </c>
      <c r="BL118" s="26" t="str">
        <f t="shared" si="66"/>
        <v>0%</v>
      </c>
      <c r="BM118" s="111">
        <f t="shared" si="69"/>
        <v>2331376.4866666663</v>
      </c>
      <c r="BN118" s="186">
        <v>2073776.271111111</v>
      </c>
      <c r="BO118" s="135" t="str">
        <f t="shared" si="70"/>
        <v>0</v>
      </c>
      <c r="BP118" s="135">
        <f t="shared" si="85"/>
        <v>12442657.626666665</v>
      </c>
      <c r="BQ118" s="135">
        <f t="shared" si="86"/>
        <v>0</v>
      </c>
      <c r="BR118" s="141">
        <f t="shared" si="71"/>
        <v>2073776.271111111</v>
      </c>
      <c r="BS118" s="185">
        <v>4486525.834444445</v>
      </c>
      <c r="BT118" s="135" t="str">
        <f t="shared" si="72"/>
        <v>0</v>
      </c>
      <c r="BU118" s="135">
        <f t="shared" si="87"/>
        <v>26919155.006666668</v>
      </c>
      <c r="BV118" s="135">
        <f t="shared" si="73"/>
        <v>0</v>
      </c>
      <c r="BW118" s="141">
        <f t="shared" si="74"/>
        <v>4486525.834444445</v>
      </c>
      <c r="BX118" s="185">
        <v>4249509.866666667</v>
      </c>
      <c r="BY118" s="135" t="str">
        <f t="shared" si="75"/>
        <v>0</v>
      </c>
      <c r="BZ118" s="135">
        <f t="shared" si="88"/>
        <v>25497059.200000003</v>
      </c>
      <c r="CA118" s="135">
        <f t="shared" si="76"/>
        <v>0</v>
      </c>
      <c r="CB118" s="141">
        <f t="shared" si="77"/>
        <v>4249509.866666667</v>
      </c>
      <c r="CC118" s="230">
        <f t="shared" si="78"/>
        <v>1678119.5422222223</v>
      </c>
      <c r="CD118" s="135" t="str">
        <f t="shared" si="79"/>
        <v>0</v>
      </c>
      <c r="CE118" s="135">
        <f t="shared" si="89"/>
        <v>10068717.253333334</v>
      </c>
      <c r="CF118" s="135">
        <f t="shared" si="80"/>
        <v>0</v>
      </c>
      <c r="CG118" s="141">
        <f t="shared" si="81"/>
        <v>1678119.5422222223</v>
      </c>
      <c r="CH118" s="185">
        <v>0</v>
      </c>
      <c r="CI118" s="135" t="str">
        <f t="shared" si="82"/>
        <v>0</v>
      </c>
      <c r="CJ118" s="135">
        <f t="shared" si="90"/>
        <v>0</v>
      </c>
      <c r="CK118" s="135">
        <f t="shared" si="83"/>
        <v>0</v>
      </c>
      <c r="CL118" s="141">
        <f t="shared" si="84"/>
        <v>0</v>
      </c>
    </row>
    <row r="119" spans="1:90" ht="12.75">
      <c r="A119" s="3"/>
      <c r="B119" s="3" t="s">
        <v>377</v>
      </c>
      <c r="C119" s="2" t="s">
        <v>124</v>
      </c>
      <c r="D119" s="5">
        <f t="shared" si="67"/>
        <v>55267</v>
      </c>
      <c r="E119" s="190">
        <v>473</v>
      </c>
      <c r="F119" s="18">
        <f t="shared" si="68"/>
        <v>305</v>
      </c>
      <c r="G119" s="214">
        <v>4.150698920598667</v>
      </c>
      <c r="H119" s="202">
        <v>70</v>
      </c>
      <c r="I119"/>
      <c r="J119" s="196">
        <v>26049</v>
      </c>
      <c r="K119" s="196">
        <v>11852</v>
      </c>
      <c r="L119" s="196">
        <v>7768</v>
      </c>
      <c r="M119" s="196">
        <v>4760</v>
      </c>
      <c r="N119" s="196">
        <v>3384</v>
      </c>
      <c r="O119" s="196">
        <v>1054</v>
      </c>
      <c r="P119" s="196">
        <v>360</v>
      </c>
      <c r="Q119" s="196">
        <v>40</v>
      </c>
      <c r="R119" s="196">
        <v>55267</v>
      </c>
      <c r="S119" s="5"/>
      <c r="T119" s="9">
        <f t="shared" si="46"/>
        <v>0.47133008847956287</v>
      </c>
      <c r="U119" s="9">
        <f t="shared" si="47"/>
        <v>0.21444985253406193</v>
      </c>
      <c r="V119" s="9">
        <f t="shared" si="48"/>
        <v>0.14055403767166663</v>
      </c>
      <c r="W119" s="9">
        <f t="shared" si="49"/>
        <v>0.08612734543217472</v>
      </c>
      <c r="X119" s="9">
        <f t="shared" si="50"/>
        <v>0.06123002876942841</v>
      </c>
      <c r="Y119" s="9">
        <f t="shared" si="51"/>
        <v>0.019071055059981544</v>
      </c>
      <c r="Z119" s="9">
        <f t="shared" si="52"/>
        <v>0.006513832847811533</v>
      </c>
      <c r="AA119" s="9">
        <f t="shared" si="53"/>
        <v>0.0007237592053123926</v>
      </c>
      <c r="AB119" s="9"/>
      <c r="AC119" s="196">
        <v>78</v>
      </c>
      <c r="AD119" s="196">
        <v>69</v>
      </c>
      <c r="AE119" s="196">
        <v>4</v>
      </c>
      <c r="AF119" s="196">
        <v>56</v>
      </c>
      <c r="AG119" s="196">
        <v>78</v>
      </c>
      <c r="AH119" s="196">
        <v>7</v>
      </c>
      <c r="AI119" s="196">
        <v>3</v>
      </c>
      <c r="AJ119" s="196">
        <v>0</v>
      </c>
      <c r="AK119" s="196">
        <v>295</v>
      </c>
      <c r="AL119" s="5"/>
      <c r="AM119" s="193">
        <v>-25</v>
      </c>
      <c r="AN119" s="193">
        <v>12</v>
      </c>
      <c r="AO119" s="193">
        <v>7</v>
      </c>
      <c r="AP119" s="193">
        <v>4</v>
      </c>
      <c r="AQ119" s="193">
        <v>-4</v>
      </c>
      <c r="AR119" s="193">
        <v>-3</v>
      </c>
      <c r="AS119" s="193">
        <v>-2</v>
      </c>
      <c r="AT119" s="193">
        <v>1</v>
      </c>
      <c r="AU119" s="193">
        <v>-10</v>
      </c>
      <c r="AV119">
        <f t="shared" si="54"/>
        <v>25</v>
      </c>
      <c r="AW119">
        <f t="shared" si="55"/>
        <v>-12</v>
      </c>
      <c r="AX119">
        <f t="shared" si="56"/>
        <v>-7</v>
      </c>
      <c r="AY119">
        <f t="shared" si="57"/>
        <v>-4</v>
      </c>
      <c r="AZ119">
        <f t="shared" si="58"/>
        <v>4</v>
      </c>
      <c r="BA119">
        <f t="shared" si="59"/>
        <v>3</v>
      </c>
      <c r="BB119">
        <f t="shared" si="60"/>
        <v>2</v>
      </c>
      <c r="BC119">
        <f t="shared" si="61"/>
        <v>-1</v>
      </c>
      <c r="BD119">
        <f t="shared" si="62"/>
        <v>10</v>
      </c>
      <c r="BG119" s="188">
        <v>347331.76</v>
      </c>
      <c r="BH119" s="107" t="str">
        <f t="shared" si="63"/>
        <v>0</v>
      </c>
      <c r="BI119" s="108">
        <f t="shared" si="64"/>
        <v>2083990.56</v>
      </c>
      <c r="BJ119" s="27">
        <f t="shared" si="64"/>
        <v>0</v>
      </c>
      <c r="BK119" s="25" t="str">
        <f t="shared" si="65"/>
        <v>100%</v>
      </c>
      <c r="BL119" s="26" t="str">
        <f t="shared" si="66"/>
        <v>0%</v>
      </c>
      <c r="BM119" s="111">
        <f t="shared" si="69"/>
        <v>347331.76</v>
      </c>
      <c r="BN119" s="186">
        <v>509539.6944444444</v>
      </c>
      <c r="BO119" s="135" t="str">
        <f t="shared" si="70"/>
        <v>0</v>
      </c>
      <c r="BP119" s="135">
        <f t="shared" si="85"/>
        <v>3057238.166666666</v>
      </c>
      <c r="BQ119" s="135">
        <f t="shared" si="86"/>
        <v>0</v>
      </c>
      <c r="BR119" s="141">
        <f t="shared" si="71"/>
        <v>509539.6944444444</v>
      </c>
      <c r="BS119" s="185">
        <v>195246.19333333336</v>
      </c>
      <c r="BT119" s="135" t="str">
        <f t="shared" si="72"/>
        <v>0</v>
      </c>
      <c r="BU119" s="135">
        <f t="shared" si="87"/>
        <v>1171477.1600000001</v>
      </c>
      <c r="BV119" s="135">
        <f t="shared" si="73"/>
        <v>0</v>
      </c>
      <c r="BW119" s="141">
        <f t="shared" si="74"/>
        <v>195246.19333333336</v>
      </c>
      <c r="BX119" s="185">
        <v>672790.2666666666</v>
      </c>
      <c r="BY119" s="135" t="str">
        <f t="shared" si="75"/>
        <v>0</v>
      </c>
      <c r="BZ119" s="135">
        <f t="shared" si="88"/>
        <v>4036741.5999999996</v>
      </c>
      <c r="CA119" s="135">
        <f t="shared" si="76"/>
        <v>0</v>
      </c>
      <c r="CB119" s="141">
        <f t="shared" si="77"/>
        <v>672790.2666666666</v>
      </c>
      <c r="CC119" s="230">
        <f t="shared" si="78"/>
        <v>440427.6666666667</v>
      </c>
      <c r="CD119" s="135" t="str">
        <f t="shared" si="79"/>
        <v>0</v>
      </c>
      <c r="CE119" s="135">
        <f t="shared" si="89"/>
        <v>2642566</v>
      </c>
      <c r="CF119" s="135">
        <f t="shared" si="80"/>
        <v>0</v>
      </c>
      <c r="CG119" s="141">
        <f t="shared" si="81"/>
        <v>440427.6666666667</v>
      </c>
      <c r="CH119" s="185">
        <v>0</v>
      </c>
      <c r="CI119" s="135" t="str">
        <f t="shared" si="82"/>
        <v>0</v>
      </c>
      <c r="CJ119" s="135">
        <f t="shared" si="90"/>
        <v>0</v>
      </c>
      <c r="CK119" s="135">
        <f t="shared" si="83"/>
        <v>0</v>
      </c>
      <c r="CL119" s="141">
        <f t="shared" si="84"/>
        <v>0</v>
      </c>
    </row>
    <row r="120" spans="1:90" ht="12.75">
      <c r="A120" s="3" t="s">
        <v>403</v>
      </c>
      <c r="B120" s="3" t="s">
        <v>386</v>
      </c>
      <c r="C120" s="2" t="s">
        <v>125</v>
      </c>
      <c r="D120" s="5">
        <f t="shared" si="67"/>
        <v>40116</v>
      </c>
      <c r="E120" s="190">
        <v>423</v>
      </c>
      <c r="F120" s="18">
        <f t="shared" si="68"/>
        <v>209</v>
      </c>
      <c r="G120" s="214">
        <v>8.685871649234885</v>
      </c>
      <c r="H120" s="202">
        <v>76</v>
      </c>
      <c r="I120"/>
      <c r="J120" s="196">
        <v>3635</v>
      </c>
      <c r="K120" s="196">
        <v>8421</v>
      </c>
      <c r="L120" s="196">
        <v>9005</v>
      </c>
      <c r="M120" s="196">
        <v>6720</v>
      </c>
      <c r="N120" s="196">
        <v>5891</v>
      </c>
      <c r="O120" s="196">
        <v>3887</v>
      </c>
      <c r="P120" s="196">
        <v>2395</v>
      </c>
      <c r="Q120" s="196">
        <v>162</v>
      </c>
      <c r="R120" s="196">
        <v>40116</v>
      </c>
      <c r="S120" s="5"/>
      <c r="T120" s="9">
        <f t="shared" si="46"/>
        <v>0.09061222454880846</v>
      </c>
      <c r="U120" s="9">
        <f t="shared" si="47"/>
        <v>0.20991624289560276</v>
      </c>
      <c r="V120" s="9">
        <f t="shared" si="48"/>
        <v>0.224474025326553</v>
      </c>
      <c r="W120" s="9">
        <f t="shared" si="49"/>
        <v>0.16751420879449597</v>
      </c>
      <c r="X120" s="9">
        <f t="shared" si="50"/>
        <v>0.1468491375012464</v>
      </c>
      <c r="Y120" s="9">
        <f t="shared" si="51"/>
        <v>0.09689400737860206</v>
      </c>
      <c r="Z120" s="9">
        <f t="shared" si="52"/>
        <v>0.059701864592681224</v>
      </c>
      <c r="AA120" s="9">
        <f t="shared" si="53"/>
        <v>0.00403828896201017</v>
      </c>
      <c r="AB120" s="9"/>
      <c r="AC120" s="196">
        <v>44</v>
      </c>
      <c r="AD120" s="196">
        <v>35</v>
      </c>
      <c r="AE120" s="196">
        <v>35</v>
      </c>
      <c r="AF120" s="196">
        <v>23</v>
      </c>
      <c r="AG120" s="196">
        <v>71</v>
      </c>
      <c r="AH120" s="196">
        <v>13</v>
      </c>
      <c r="AI120" s="196">
        <v>27</v>
      </c>
      <c r="AJ120" s="196">
        <v>1</v>
      </c>
      <c r="AK120" s="196">
        <v>249</v>
      </c>
      <c r="AL120" s="5"/>
      <c r="AM120" s="193">
        <v>23</v>
      </c>
      <c r="AN120" s="193">
        <v>14</v>
      </c>
      <c r="AO120" s="193">
        <v>-16</v>
      </c>
      <c r="AP120" s="193">
        <v>-11</v>
      </c>
      <c r="AQ120" s="193">
        <v>10</v>
      </c>
      <c r="AR120" s="193">
        <v>10</v>
      </c>
      <c r="AS120" s="193">
        <v>9</v>
      </c>
      <c r="AT120" s="193">
        <v>1</v>
      </c>
      <c r="AU120" s="193">
        <v>40</v>
      </c>
      <c r="AV120">
        <f t="shared" si="54"/>
        <v>-23</v>
      </c>
      <c r="AW120">
        <f t="shared" si="55"/>
        <v>-14</v>
      </c>
      <c r="AX120">
        <f t="shared" si="56"/>
        <v>16</v>
      </c>
      <c r="AY120">
        <f t="shared" si="57"/>
        <v>11</v>
      </c>
      <c r="AZ120">
        <f t="shared" si="58"/>
        <v>-10</v>
      </c>
      <c r="BA120">
        <f t="shared" si="59"/>
        <v>-10</v>
      </c>
      <c r="BB120">
        <f t="shared" si="60"/>
        <v>-9</v>
      </c>
      <c r="BC120">
        <f t="shared" si="61"/>
        <v>-1</v>
      </c>
      <c r="BD120">
        <f t="shared" si="62"/>
        <v>-40</v>
      </c>
      <c r="BG120" s="188">
        <v>315221.16266666667</v>
      </c>
      <c r="BH120" s="107">
        <f t="shared" si="63"/>
        <v>78805.29066666667</v>
      </c>
      <c r="BI120" s="108">
        <f t="shared" si="64"/>
        <v>1891326.976</v>
      </c>
      <c r="BJ120" s="27">
        <f t="shared" si="64"/>
        <v>472831.744</v>
      </c>
      <c r="BK120" s="25">
        <f t="shared" si="65"/>
        <v>0.8</v>
      </c>
      <c r="BL120" s="26">
        <f t="shared" si="66"/>
        <v>0.2</v>
      </c>
      <c r="BM120" s="111">
        <f t="shared" si="69"/>
        <v>315221.16266666667</v>
      </c>
      <c r="BN120" s="186">
        <v>256793.1475555556</v>
      </c>
      <c r="BO120" s="135">
        <f t="shared" si="70"/>
        <v>64198.2868888889</v>
      </c>
      <c r="BP120" s="135">
        <f t="shared" si="85"/>
        <v>1540758.8853333336</v>
      </c>
      <c r="BQ120" s="135">
        <f t="shared" si="86"/>
        <v>385189.7213333334</v>
      </c>
      <c r="BR120" s="141">
        <f t="shared" si="71"/>
        <v>256793.1475555556</v>
      </c>
      <c r="BS120" s="185">
        <v>202954.76622222224</v>
      </c>
      <c r="BT120" s="135">
        <f t="shared" si="72"/>
        <v>50738.69155555556</v>
      </c>
      <c r="BU120" s="135">
        <f t="shared" si="87"/>
        <v>1217728.5973333335</v>
      </c>
      <c r="BV120" s="135">
        <f t="shared" si="73"/>
        <v>304432.14933333336</v>
      </c>
      <c r="BW120" s="141">
        <f t="shared" si="74"/>
        <v>202954.76622222224</v>
      </c>
      <c r="BX120" s="185">
        <v>288147.0933333333</v>
      </c>
      <c r="BY120" s="135">
        <f t="shared" si="75"/>
        <v>72036.77333333333</v>
      </c>
      <c r="BZ120" s="135">
        <f t="shared" si="88"/>
        <v>1728882.56</v>
      </c>
      <c r="CA120" s="135">
        <f t="shared" si="76"/>
        <v>432220.64</v>
      </c>
      <c r="CB120" s="141">
        <f t="shared" si="77"/>
        <v>288147.0933333333</v>
      </c>
      <c r="CC120" s="230">
        <f t="shared" si="78"/>
        <v>277948.1475555556</v>
      </c>
      <c r="CD120" s="135">
        <f t="shared" si="79"/>
        <v>69487.0368888889</v>
      </c>
      <c r="CE120" s="135">
        <f t="shared" si="89"/>
        <v>1667688.8853333336</v>
      </c>
      <c r="CF120" s="135">
        <f t="shared" si="80"/>
        <v>416922.2213333334</v>
      </c>
      <c r="CG120" s="141">
        <f t="shared" si="81"/>
        <v>277948.1475555556</v>
      </c>
      <c r="CH120" s="185">
        <v>0</v>
      </c>
      <c r="CI120" s="135">
        <f t="shared" si="82"/>
        <v>0</v>
      </c>
      <c r="CJ120" s="135">
        <f t="shared" si="90"/>
        <v>0</v>
      </c>
      <c r="CK120" s="135">
        <f t="shared" si="83"/>
        <v>0</v>
      </c>
      <c r="CL120" s="141">
        <f t="shared" si="84"/>
        <v>0</v>
      </c>
    </row>
    <row r="121" spans="1:90" ht="12.75">
      <c r="A121" s="3"/>
      <c r="B121" s="3" t="s">
        <v>385</v>
      </c>
      <c r="C121" s="2" t="s">
        <v>126</v>
      </c>
      <c r="D121" s="5">
        <f t="shared" si="67"/>
        <v>84340</v>
      </c>
      <c r="E121" s="190">
        <v>445</v>
      </c>
      <c r="F121" s="18">
        <f t="shared" si="68"/>
        <v>600</v>
      </c>
      <c r="G121" s="214">
        <v>14.780171344414942</v>
      </c>
      <c r="H121" s="202">
        <v>176</v>
      </c>
      <c r="I121"/>
      <c r="J121" s="196">
        <v>3537</v>
      </c>
      <c r="K121" s="196">
        <v>5674</v>
      </c>
      <c r="L121" s="196">
        <v>14199</v>
      </c>
      <c r="M121" s="196">
        <v>24242</v>
      </c>
      <c r="N121" s="196">
        <v>14959</v>
      </c>
      <c r="O121" s="196">
        <v>8943</v>
      </c>
      <c r="P121" s="196">
        <v>10669</v>
      </c>
      <c r="Q121" s="196">
        <v>2117</v>
      </c>
      <c r="R121" s="196">
        <v>84340</v>
      </c>
      <c r="S121" s="5"/>
      <c r="T121" s="9">
        <f t="shared" si="46"/>
        <v>0.04193739625326061</v>
      </c>
      <c r="U121" s="9">
        <f t="shared" si="47"/>
        <v>0.06727531420441071</v>
      </c>
      <c r="V121" s="9">
        <f t="shared" si="48"/>
        <v>0.1683542802940479</v>
      </c>
      <c r="W121" s="9">
        <f t="shared" si="49"/>
        <v>0.2874318235712592</v>
      </c>
      <c r="X121" s="9">
        <f t="shared" si="50"/>
        <v>0.17736542565805075</v>
      </c>
      <c r="Y121" s="9">
        <f t="shared" si="51"/>
        <v>0.10603509603983875</v>
      </c>
      <c r="Z121" s="9">
        <f t="shared" si="52"/>
        <v>0.12649988143229784</v>
      </c>
      <c r="AA121" s="9">
        <f t="shared" si="53"/>
        <v>0.025100782546834243</v>
      </c>
      <c r="AB121" s="9"/>
      <c r="AC121" s="196">
        <v>80</v>
      </c>
      <c r="AD121" s="196">
        <v>18</v>
      </c>
      <c r="AE121" s="196">
        <v>69</v>
      </c>
      <c r="AF121" s="196">
        <v>175</v>
      </c>
      <c r="AG121" s="196">
        <v>218</v>
      </c>
      <c r="AH121" s="196">
        <v>112</v>
      </c>
      <c r="AI121" s="196">
        <v>76</v>
      </c>
      <c r="AJ121" s="196">
        <v>29</v>
      </c>
      <c r="AK121" s="196">
        <v>777</v>
      </c>
      <c r="AL121" s="5"/>
      <c r="AM121" s="193">
        <v>4</v>
      </c>
      <c r="AN121" s="193">
        <v>-6</v>
      </c>
      <c r="AO121" s="193">
        <v>22</v>
      </c>
      <c r="AP121" s="193">
        <v>51</v>
      </c>
      <c r="AQ121" s="193">
        <v>44</v>
      </c>
      <c r="AR121" s="193">
        <v>33</v>
      </c>
      <c r="AS121" s="193">
        <v>27</v>
      </c>
      <c r="AT121" s="193">
        <v>2</v>
      </c>
      <c r="AU121" s="193">
        <v>177</v>
      </c>
      <c r="AV121">
        <f t="shared" si="54"/>
        <v>-4</v>
      </c>
      <c r="AW121">
        <f t="shared" si="55"/>
        <v>6</v>
      </c>
      <c r="AX121">
        <f t="shared" si="56"/>
        <v>-22</v>
      </c>
      <c r="AY121">
        <f t="shared" si="57"/>
        <v>-51</v>
      </c>
      <c r="AZ121">
        <f t="shared" si="58"/>
        <v>-44</v>
      </c>
      <c r="BA121">
        <f t="shared" si="59"/>
        <v>-33</v>
      </c>
      <c r="BB121">
        <f t="shared" si="60"/>
        <v>-27</v>
      </c>
      <c r="BC121">
        <f t="shared" si="61"/>
        <v>-2</v>
      </c>
      <c r="BD121">
        <f t="shared" si="62"/>
        <v>-177</v>
      </c>
      <c r="BG121" s="188">
        <v>909107.3</v>
      </c>
      <c r="BH121" s="107" t="str">
        <f t="shared" si="63"/>
        <v>0</v>
      </c>
      <c r="BI121" s="108">
        <f t="shared" si="64"/>
        <v>5454643.800000001</v>
      </c>
      <c r="BJ121" s="27">
        <f t="shared" si="64"/>
        <v>0</v>
      </c>
      <c r="BK121" s="25" t="str">
        <f t="shared" si="65"/>
        <v>100%</v>
      </c>
      <c r="BL121" s="26" t="str">
        <f t="shared" si="66"/>
        <v>0%</v>
      </c>
      <c r="BM121" s="111">
        <f t="shared" si="69"/>
        <v>909107.3</v>
      </c>
      <c r="BN121" s="186">
        <v>912934.9722222222</v>
      </c>
      <c r="BO121" s="135" t="str">
        <f t="shared" si="70"/>
        <v>0</v>
      </c>
      <c r="BP121" s="135">
        <f t="shared" si="85"/>
        <v>5477609.833333334</v>
      </c>
      <c r="BQ121" s="135">
        <f t="shared" si="86"/>
        <v>0</v>
      </c>
      <c r="BR121" s="141">
        <f t="shared" si="71"/>
        <v>912934.9722222222</v>
      </c>
      <c r="BS121" s="185">
        <v>1140727.1177777778</v>
      </c>
      <c r="BT121" s="135" t="str">
        <f t="shared" si="72"/>
        <v>0</v>
      </c>
      <c r="BU121" s="135">
        <f t="shared" si="87"/>
        <v>6844362.706666667</v>
      </c>
      <c r="BV121" s="135">
        <f t="shared" si="73"/>
        <v>0</v>
      </c>
      <c r="BW121" s="141">
        <f t="shared" si="74"/>
        <v>1140727.1177777778</v>
      </c>
      <c r="BX121" s="185">
        <v>1674893.8666666667</v>
      </c>
      <c r="BY121" s="135" t="str">
        <f t="shared" si="75"/>
        <v>0</v>
      </c>
      <c r="BZ121" s="135">
        <f t="shared" si="88"/>
        <v>10049363.2</v>
      </c>
      <c r="CA121" s="135">
        <f t="shared" si="76"/>
        <v>0</v>
      </c>
      <c r="CB121" s="141">
        <f t="shared" si="77"/>
        <v>1674893.8666666667</v>
      </c>
      <c r="CC121" s="230">
        <f t="shared" si="78"/>
        <v>1085597.6044444446</v>
      </c>
      <c r="CD121" s="135" t="str">
        <f t="shared" si="79"/>
        <v>0</v>
      </c>
      <c r="CE121" s="135">
        <f t="shared" si="89"/>
        <v>6513585.626666668</v>
      </c>
      <c r="CF121" s="135">
        <f t="shared" si="80"/>
        <v>0</v>
      </c>
      <c r="CG121" s="141">
        <f t="shared" si="81"/>
        <v>1085597.6044444446</v>
      </c>
      <c r="CH121" s="185">
        <v>0</v>
      </c>
      <c r="CI121" s="135" t="str">
        <f t="shared" si="82"/>
        <v>0</v>
      </c>
      <c r="CJ121" s="135">
        <f t="shared" si="90"/>
        <v>0</v>
      </c>
      <c r="CK121" s="135">
        <f t="shared" si="83"/>
        <v>0</v>
      </c>
      <c r="CL121" s="141">
        <f t="shared" si="84"/>
        <v>0</v>
      </c>
    </row>
    <row r="122" spans="1:90" ht="12.75">
      <c r="A122" s="3" t="s">
        <v>391</v>
      </c>
      <c r="B122" s="3" t="s">
        <v>379</v>
      </c>
      <c r="C122" s="2" t="s">
        <v>127</v>
      </c>
      <c r="D122" s="5">
        <f t="shared" si="67"/>
        <v>37040</v>
      </c>
      <c r="E122" s="190">
        <v>365</v>
      </c>
      <c r="F122" s="18">
        <f t="shared" si="68"/>
        <v>413</v>
      </c>
      <c r="G122" s="214">
        <v>7.420060208488549</v>
      </c>
      <c r="H122" s="202">
        <v>64</v>
      </c>
      <c r="I122"/>
      <c r="J122" s="196">
        <v>4346</v>
      </c>
      <c r="K122" s="196">
        <v>7932</v>
      </c>
      <c r="L122" s="196">
        <v>7432</v>
      </c>
      <c r="M122" s="196">
        <v>5853</v>
      </c>
      <c r="N122" s="196">
        <v>5625</v>
      </c>
      <c r="O122" s="196">
        <v>3221</v>
      </c>
      <c r="P122" s="196">
        <v>2404</v>
      </c>
      <c r="Q122" s="196">
        <v>227</v>
      </c>
      <c r="R122" s="196">
        <v>37040</v>
      </c>
      <c r="S122" s="5"/>
      <c r="T122" s="9">
        <f t="shared" si="46"/>
        <v>0.11733261339092872</v>
      </c>
      <c r="U122" s="9">
        <f t="shared" si="47"/>
        <v>0.21414686825053997</v>
      </c>
      <c r="V122" s="9">
        <f t="shared" si="48"/>
        <v>0.20064794816414686</v>
      </c>
      <c r="W122" s="9">
        <f t="shared" si="49"/>
        <v>0.1580183585313175</v>
      </c>
      <c r="X122" s="9">
        <f t="shared" si="50"/>
        <v>0.15186285097192226</v>
      </c>
      <c r="Y122" s="9">
        <f t="shared" si="51"/>
        <v>0.08696004319654428</v>
      </c>
      <c r="Z122" s="9">
        <f t="shared" si="52"/>
        <v>0.06490280777537796</v>
      </c>
      <c r="AA122" s="9">
        <f t="shared" si="53"/>
        <v>0.006128509719222462</v>
      </c>
      <c r="AB122" s="9"/>
      <c r="AC122" s="196">
        <v>17</v>
      </c>
      <c r="AD122" s="196">
        <v>90</v>
      </c>
      <c r="AE122" s="196">
        <v>51</v>
      </c>
      <c r="AF122" s="196">
        <v>93</v>
      </c>
      <c r="AG122" s="196">
        <v>96</v>
      </c>
      <c r="AH122" s="196">
        <v>37</v>
      </c>
      <c r="AI122" s="196">
        <v>21</v>
      </c>
      <c r="AJ122" s="196">
        <v>4</v>
      </c>
      <c r="AK122" s="196">
        <v>409</v>
      </c>
      <c r="AL122" s="5"/>
      <c r="AM122" s="193">
        <v>17</v>
      </c>
      <c r="AN122" s="193">
        <v>6</v>
      </c>
      <c r="AO122" s="193">
        <v>-12</v>
      </c>
      <c r="AP122" s="193">
        <v>-13</v>
      </c>
      <c r="AQ122" s="193">
        <v>8</v>
      </c>
      <c r="AR122" s="193">
        <v>-2</v>
      </c>
      <c r="AS122" s="193">
        <v>-8</v>
      </c>
      <c r="AT122" s="193">
        <v>0</v>
      </c>
      <c r="AU122" s="193">
        <v>-4</v>
      </c>
      <c r="AV122">
        <f t="shared" si="54"/>
        <v>-17</v>
      </c>
      <c r="AW122">
        <f t="shared" si="55"/>
        <v>-6</v>
      </c>
      <c r="AX122">
        <f t="shared" si="56"/>
        <v>12</v>
      </c>
      <c r="AY122">
        <f t="shared" si="57"/>
        <v>13</v>
      </c>
      <c r="AZ122">
        <f t="shared" si="58"/>
        <v>-8</v>
      </c>
      <c r="BA122">
        <f t="shared" si="59"/>
        <v>2</v>
      </c>
      <c r="BB122">
        <f t="shared" si="60"/>
        <v>8</v>
      </c>
      <c r="BC122">
        <f t="shared" si="61"/>
        <v>0</v>
      </c>
      <c r="BD122">
        <f t="shared" si="62"/>
        <v>4</v>
      </c>
      <c r="BG122" s="188">
        <v>507756.81599999993</v>
      </c>
      <c r="BH122" s="107">
        <f t="shared" si="63"/>
        <v>126939.20399999998</v>
      </c>
      <c r="BI122" s="108">
        <f t="shared" si="64"/>
        <v>3046540.8959999997</v>
      </c>
      <c r="BJ122" s="27">
        <f t="shared" si="64"/>
        <v>761635.2239999999</v>
      </c>
      <c r="BK122" s="25">
        <f t="shared" si="65"/>
        <v>0.8</v>
      </c>
      <c r="BL122" s="26">
        <f t="shared" si="66"/>
        <v>0.2</v>
      </c>
      <c r="BM122" s="111">
        <f t="shared" si="69"/>
        <v>507756.81599999993</v>
      </c>
      <c r="BN122" s="186">
        <v>340620.34222222224</v>
      </c>
      <c r="BO122" s="135">
        <f t="shared" si="70"/>
        <v>85155.08555555556</v>
      </c>
      <c r="BP122" s="135">
        <f t="shared" si="85"/>
        <v>2043722.0533333335</v>
      </c>
      <c r="BQ122" s="135">
        <f t="shared" si="86"/>
        <v>510930.51333333337</v>
      </c>
      <c r="BR122" s="141">
        <f t="shared" si="71"/>
        <v>340620.34222222224</v>
      </c>
      <c r="BS122" s="185">
        <v>254362.61244444447</v>
      </c>
      <c r="BT122" s="135">
        <f t="shared" si="72"/>
        <v>63590.65311111112</v>
      </c>
      <c r="BU122" s="135">
        <f t="shared" si="87"/>
        <v>1526175.674666667</v>
      </c>
      <c r="BV122" s="135">
        <f t="shared" si="73"/>
        <v>381543.9186666667</v>
      </c>
      <c r="BW122" s="141">
        <f t="shared" si="74"/>
        <v>254362.61244444447</v>
      </c>
      <c r="BX122" s="185">
        <v>535895.2533333333</v>
      </c>
      <c r="BY122" s="135">
        <f t="shared" si="75"/>
        <v>133973.81333333332</v>
      </c>
      <c r="BZ122" s="135">
        <f t="shared" si="88"/>
        <v>3215371.5199999996</v>
      </c>
      <c r="CA122" s="135">
        <f t="shared" si="76"/>
        <v>803842.8799999999</v>
      </c>
      <c r="CB122" s="141">
        <f t="shared" si="77"/>
        <v>535895.2533333333</v>
      </c>
      <c r="CC122" s="230">
        <f t="shared" si="78"/>
        <v>543522.0835555557</v>
      </c>
      <c r="CD122" s="135">
        <f t="shared" si="79"/>
        <v>135880.52088888892</v>
      </c>
      <c r="CE122" s="135">
        <f t="shared" si="89"/>
        <v>3261132.501333334</v>
      </c>
      <c r="CF122" s="135">
        <f t="shared" si="80"/>
        <v>815283.1253333335</v>
      </c>
      <c r="CG122" s="141">
        <f t="shared" si="81"/>
        <v>543522.0835555557</v>
      </c>
      <c r="CH122" s="185">
        <v>0</v>
      </c>
      <c r="CI122" s="135">
        <f t="shared" si="82"/>
        <v>0</v>
      </c>
      <c r="CJ122" s="135">
        <f t="shared" si="90"/>
        <v>0</v>
      </c>
      <c r="CK122" s="135">
        <f t="shared" si="83"/>
        <v>0</v>
      </c>
      <c r="CL122" s="141">
        <f t="shared" si="84"/>
        <v>0</v>
      </c>
    </row>
    <row r="123" spans="1:90" ht="12.75">
      <c r="A123" s="3"/>
      <c r="B123" s="3" t="s">
        <v>385</v>
      </c>
      <c r="C123" s="2" t="s">
        <v>128</v>
      </c>
      <c r="D123" s="5">
        <f t="shared" si="67"/>
        <v>106177</v>
      </c>
      <c r="E123" s="190">
        <v>579</v>
      </c>
      <c r="F123" s="18">
        <f t="shared" si="68"/>
        <v>750</v>
      </c>
      <c r="G123" s="214">
        <v>11.15420691053819</v>
      </c>
      <c r="H123" s="202">
        <v>152</v>
      </c>
      <c r="I123"/>
      <c r="J123" s="196">
        <v>7403</v>
      </c>
      <c r="K123" s="196">
        <v>18329</v>
      </c>
      <c r="L123" s="196">
        <v>33080</v>
      </c>
      <c r="M123" s="196">
        <v>25949</v>
      </c>
      <c r="N123" s="196">
        <v>10727</v>
      </c>
      <c r="O123" s="196">
        <v>5390</v>
      </c>
      <c r="P123" s="196">
        <v>4620</v>
      </c>
      <c r="Q123" s="196">
        <v>679</v>
      </c>
      <c r="R123" s="196">
        <v>106177</v>
      </c>
      <c r="S123" s="5"/>
      <c r="T123" s="9">
        <f t="shared" si="46"/>
        <v>0.06972319805607617</v>
      </c>
      <c r="U123" s="9">
        <f t="shared" si="47"/>
        <v>0.17262684008777796</v>
      </c>
      <c r="V123" s="9">
        <f t="shared" si="48"/>
        <v>0.3115552332426043</v>
      </c>
      <c r="W123" s="9">
        <f t="shared" si="49"/>
        <v>0.2443937952663948</v>
      </c>
      <c r="X123" s="9">
        <f t="shared" si="50"/>
        <v>0.10102941314974052</v>
      </c>
      <c r="Y123" s="9">
        <f t="shared" si="51"/>
        <v>0.05076428981794551</v>
      </c>
      <c r="Z123" s="9">
        <f t="shared" si="52"/>
        <v>0.043512248415381864</v>
      </c>
      <c r="AA123" s="9">
        <f t="shared" si="53"/>
        <v>0.00639498196407885</v>
      </c>
      <c r="AB123" s="9"/>
      <c r="AC123" s="196">
        <v>372</v>
      </c>
      <c r="AD123" s="196">
        <v>222</v>
      </c>
      <c r="AE123" s="196">
        <v>152</v>
      </c>
      <c r="AF123" s="196">
        <v>57</v>
      </c>
      <c r="AG123" s="196">
        <v>-33</v>
      </c>
      <c r="AH123" s="196">
        <v>4</v>
      </c>
      <c r="AI123" s="196">
        <v>3</v>
      </c>
      <c r="AJ123" s="196">
        <v>10</v>
      </c>
      <c r="AK123" s="196">
        <v>787</v>
      </c>
      <c r="AL123" s="5"/>
      <c r="AM123" s="193">
        <v>19</v>
      </c>
      <c r="AN123" s="193">
        <v>-46</v>
      </c>
      <c r="AO123" s="193">
        <v>14</v>
      </c>
      <c r="AP123" s="193">
        <v>14</v>
      </c>
      <c r="AQ123" s="193">
        <v>11</v>
      </c>
      <c r="AR123" s="193">
        <v>6</v>
      </c>
      <c r="AS123" s="193">
        <v>16</v>
      </c>
      <c r="AT123" s="193">
        <v>3</v>
      </c>
      <c r="AU123" s="193">
        <v>37</v>
      </c>
      <c r="AV123">
        <f t="shared" si="54"/>
        <v>-19</v>
      </c>
      <c r="AW123">
        <f t="shared" si="55"/>
        <v>46</v>
      </c>
      <c r="AX123">
        <f t="shared" si="56"/>
        <v>-14</v>
      </c>
      <c r="AY123">
        <f t="shared" si="57"/>
        <v>-14</v>
      </c>
      <c r="AZ123">
        <f t="shared" si="58"/>
        <v>-11</v>
      </c>
      <c r="BA123">
        <f t="shared" si="59"/>
        <v>-6</v>
      </c>
      <c r="BB123">
        <f t="shared" si="60"/>
        <v>-16</v>
      </c>
      <c r="BC123">
        <f t="shared" si="61"/>
        <v>-3</v>
      </c>
      <c r="BD123">
        <f t="shared" si="62"/>
        <v>-37</v>
      </c>
      <c r="BG123" s="188">
        <v>955961.9066666667</v>
      </c>
      <c r="BH123" s="107" t="str">
        <f t="shared" si="63"/>
        <v>0</v>
      </c>
      <c r="BI123" s="108">
        <f t="shared" si="64"/>
        <v>5735771.44</v>
      </c>
      <c r="BJ123" s="27">
        <f t="shared" si="64"/>
        <v>0</v>
      </c>
      <c r="BK123" s="25" t="str">
        <f t="shared" si="65"/>
        <v>100%</v>
      </c>
      <c r="BL123" s="26" t="str">
        <f t="shared" si="66"/>
        <v>0%</v>
      </c>
      <c r="BM123" s="111">
        <f t="shared" si="69"/>
        <v>955961.9066666667</v>
      </c>
      <c r="BN123" s="186">
        <v>774063.0155555556</v>
      </c>
      <c r="BO123" s="135" t="str">
        <f t="shared" si="70"/>
        <v>0</v>
      </c>
      <c r="BP123" s="135">
        <f t="shared" si="85"/>
        <v>4644378.093333334</v>
      </c>
      <c r="BQ123" s="135">
        <f t="shared" si="86"/>
        <v>0</v>
      </c>
      <c r="BR123" s="141">
        <f t="shared" si="71"/>
        <v>774063.0155555556</v>
      </c>
      <c r="BS123" s="185">
        <v>1364746.5233333332</v>
      </c>
      <c r="BT123" s="135" t="str">
        <f t="shared" si="72"/>
        <v>0</v>
      </c>
      <c r="BU123" s="135">
        <f t="shared" si="87"/>
        <v>8188479.139999999</v>
      </c>
      <c r="BV123" s="135">
        <f t="shared" si="73"/>
        <v>0</v>
      </c>
      <c r="BW123" s="141">
        <f t="shared" si="74"/>
        <v>1364746.5233333332</v>
      </c>
      <c r="BX123" s="185">
        <v>1986302.2666666666</v>
      </c>
      <c r="BY123" s="135" t="str">
        <f t="shared" si="75"/>
        <v>0</v>
      </c>
      <c r="BZ123" s="135">
        <f t="shared" si="88"/>
        <v>11917813.6</v>
      </c>
      <c r="CA123" s="135">
        <f t="shared" si="76"/>
        <v>0</v>
      </c>
      <c r="CB123" s="141">
        <f t="shared" si="77"/>
        <v>1986302.2666666666</v>
      </c>
      <c r="CC123" s="230">
        <f t="shared" si="78"/>
        <v>853412.2088888889</v>
      </c>
      <c r="CD123" s="135" t="str">
        <f t="shared" si="79"/>
        <v>0</v>
      </c>
      <c r="CE123" s="135">
        <f t="shared" si="89"/>
        <v>5120473.253333334</v>
      </c>
      <c r="CF123" s="135">
        <f t="shared" si="80"/>
        <v>0</v>
      </c>
      <c r="CG123" s="141">
        <f t="shared" si="81"/>
        <v>853412.2088888889</v>
      </c>
      <c r="CH123" s="185">
        <v>0</v>
      </c>
      <c r="CI123" s="135" t="str">
        <f t="shared" si="82"/>
        <v>0</v>
      </c>
      <c r="CJ123" s="135">
        <f t="shared" si="90"/>
        <v>0</v>
      </c>
      <c r="CK123" s="135">
        <f t="shared" si="83"/>
        <v>0</v>
      </c>
      <c r="CL123" s="141">
        <f t="shared" si="84"/>
        <v>0</v>
      </c>
    </row>
    <row r="124" spans="1:90" ht="12.75">
      <c r="A124" s="3" t="s">
        <v>387</v>
      </c>
      <c r="B124" s="3" t="s">
        <v>384</v>
      </c>
      <c r="C124" s="2" t="s">
        <v>129</v>
      </c>
      <c r="D124" s="5">
        <f t="shared" si="67"/>
        <v>36277</v>
      </c>
      <c r="E124" s="190">
        <v>125</v>
      </c>
      <c r="F124" s="18">
        <f t="shared" si="68"/>
        <v>222</v>
      </c>
      <c r="G124" s="214">
        <v>7.493929765134369</v>
      </c>
      <c r="H124" s="202">
        <v>31</v>
      </c>
      <c r="I124"/>
      <c r="J124" s="196">
        <v>2278</v>
      </c>
      <c r="K124" s="196">
        <v>7622</v>
      </c>
      <c r="L124" s="196">
        <v>18710</v>
      </c>
      <c r="M124" s="196">
        <v>4201</v>
      </c>
      <c r="N124" s="196">
        <v>2179</v>
      </c>
      <c r="O124" s="196">
        <v>880</v>
      </c>
      <c r="P124" s="196">
        <v>392</v>
      </c>
      <c r="Q124" s="196">
        <v>15</v>
      </c>
      <c r="R124" s="196">
        <v>36277</v>
      </c>
      <c r="S124" s="5"/>
      <c r="T124" s="9">
        <f t="shared" si="46"/>
        <v>0.06279460815392673</v>
      </c>
      <c r="U124" s="9">
        <f t="shared" si="47"/>
        <v>0.21010557653609724</v>
      </c>
      <c r="V124" s="9">
        <f t="shared" si="48"/>
        <v>0.5157537833889241</v>
      </c>
      <c r="W124" s="9">
        <f t="shared" si="49"/>
        <v>0.1158034016043223</v>
      </c>
      <c r="X124" s="9">
        <f t="shared" si="50"/>
        <v>0.06006560630702649</v>
      </c>
      <c r="Y124" s="9">
        <f t="shared" si="51"/>
        <v>0.024257794194668798</v>
      </c>
      <c r="Z124" s="9">
        <f t="shared" si="52"/>
        <v>0.010805744686716101</v>
      </c>
      <c r="AA124" s="9">
        <f t="shared" si="53"/>
        <v>0.00041348512831821814</v>
      </c>
      <c r="AB124" s="9"/>
      <c r="AC124" s="196">
        <v>4</v>
      </c>
      <c r="AD124" s="196">
        <v>24</v>
      </c>
      <c r="AE124" s="196">
        <v>49</v>
      </c>
      <c r="AF124" s="196">
        <v>56</v>
      </c>
      <c r="AG124" s="196">
        <v>58</v>
      </c>
      <c r="AH124" s="196">
        <v>1</v>
      </c>
      <c r="AI124" s="196">
        <v>11</v>
      </c>
      <c r="AJ124" s="196">
        <v>0</v>
      </c>
      <c r="AK124" s="196">
        <v>203</v>
      </c>
      <c r="AL124" s="5"/>
      <c r="AM124" s="193">
        <v>-2</v>
      </c>
      <c r="AN124" s="193">
        <v>1</v>
      </c>
      <c r="AO124" s="193">
        <v>-22</v>
      </c>
      <c r="AP124" s="193">
        <v>4</v>
      </c>
      <c r="AQ124" s="193">
        <v>6</v>
      </c>
      <c r="AR124" s="193">
        <v>-3</v>
      </c>
      <c r="AS124" s="193">
        <v>-3</v>
      </c>
      <c r="AT124" s="193">
        <v>0</v>
      </c>
      <c r="AU124" s="193">
        <v>-19</v>
      </c>
      <c r="AV124">
        <f t="shared" si="54"/>
        <v>2</v>
      </c>
      <c r="AW124">
        <f t="shared" si="55"/>
        <v>-1</v>
      </c>
      <c r="AX124">
        <f t="shared" si="56"/>
        <v>22</v>
      </c>
      <c r="AY124">
        <f t="shared" si="57"/>
        <v>-4</v>
      </c>
      <c r="AZ124">
        <f t="shared" si="58"/>
        <v>-6</v>
      </c>
      <c r="BA124">
        <f t="shared" si="59"/>
        <v>3</v>
      </c>
      <c r="BB124">
        <f t="shared" si="60"/>
        <v>3</v>
      </c>
      <c r="BC124">
        <f t="shared" si="61"/>
        <v>0</v>
      </c>
      <c r="BD124">
        <f t="shared" si="62"/>
        <v>19</v>
      </c>
      <c r="BG124" s="188">
        <v>231938.2986666667</v>
      </c>
      <c r="BH124" s="107">
        <f t="shared" si="63"/>
        <v>57984.574666666675</v>
      </c>
      <c r="BI124" s="108">
        <f t="shared" si="64"/>
        <v>1391629.7920000001</v>
      </c>
      <c r="BJ124" s="27">
        <f t="shared" si="64"/>
        <v>347907.44800000003</v>
      </c>
      <c r="BK124" s="25">
        <f t="shared" si="65"/>
        <v>0.8</v>
      </c>
      <c r="BL124" s="26">
        <f t="shared" si="66"/>
        <v>0.2</v>
      </c>
      <c r="BM124" s="111">
        <f t="shared" si="69"/>
        <v>231938.2986666667</v>
      </c>
      <c r="BN124" s="186">
        <v>210534.28977777777</v>
      </c>
      <c r="BO124" s="135">
        <f t="shared" si="70"/>
        <v>52633.57244444444</v>
      </c>
      <c r="BP124" s="135">
        <f t="shared" si="85"/>
        <v>1263205.7386666667</v>
      </c>
      <c r="BQ124" s="135">
        <f t="shared" si="86"/>
        <v>315801.43466666667</v>
      </c>
      <c r="BR124" s="141">
        <f t="shared" si="71"/>
        <v>210534.28977777777</v>
      </c>
      <c r="BS124" s="185">
        <v>82991.70844444445</v>
      </c>
      <c r="BT124" s="135">
        <f t="shared" si="72"/>
        <v>20747.927111111112</v>
      </c>
      <c r="BU124" s="135">
        <f t="shared" si="87"/>
        <v>497950.25066666666</v>
      </c>
      <c r="BV124" s="135">
        <f t="shared" si="73"/>
        <v>124487.56266666666</v>
      </c>
      <c r="BW124" s="141">
        <f t="shared" si="74"/>
        <v>82991.70844444445</v>
      </c>
      <c r="BX124" s="185">
        <v>178537.3866666667</v>
      </c>
      <c r="BY124" s="135">
        <f t="shared" si="75"/>
        <v>44634.34666666667</v>
      </c>
      <c r="BZ124" s="135">
        <f t="shared" si="88"/>
        <v>1071224.32</v>
      </c>
      <c r="CA124" s="135">
        <f t="shared" si="76"/>
        <v>267806.08</v>
      </c>
      <c r="CB124" s="141">
        <f t="shared" si="77"/>
        <v>178537.3866666667</v>
      </c>
      <c r="CC124" s="230">
        <f t="shared" si="78"/>
        <v>278396.85866666667</v>
      </c>
      <c r="CD124" s="135">
        <f t="shared" si="79"/>
        <v>69599.21466666667</v>
      </c>
      <c r="CE124" s="135">
        <f t="shared" si="89"/>
        <v>1670381.152</v>
      </c>
      <c r="CF124" s="135">
        <f t="shared" si="80"/>
        <v>417595.288</v>
      </c>
      <c r="CG124" s="141">
        <f t="shared" si="81"/>
        <v>278396.85866666667</v>
      </c>
      <c r="CH124" s="185">
        <v>0</v>
      </c>
      <c r="CI124" s="135">
        <f t="shared" si="82"/>
        <v>0</v>
      </c>
      <c r="CJ124" s="135">
        <f t="shared" si="90"/>
        <v>0</v>
      </c>
      <c r="CK124" s="135">
        <f t="shared" si="83"/>
        <v>0</v>
      </c>
      <c r="CL124" s="141">
        <f t="shared" si="84"/>
        <v>0</v>
      </c>
    </row>
    <row r="125" spans="1:90" ht="12.75">
      <c r="A125" s="3" t="s">
        <v>403</v>
      </c>
      <c r="B125" s="3" t="s">
        <v>386</v>
      </c>
      <c r="C125" s="2" t="s">
        <v>130</v>
      </c>
      <c r="D125" s="5">
        <f t="shared" si="67"/>
        <v>70631</v>
      </c>
      <c r="E125" s="190">
        <v>709</v>
      </c>
      <c r="F125" s="18">
        <f t="shared" si="68"/>
        <v>319</v>
      </c>
      <c r="G125" s="214">
        <v>8.60074767495883</v>
      </c>
      <c r="H125" s="202">
        <v>62</v>
      </c>
      <c r="I125"/>
      <c r="J125" s="196">
        <v>8316</v>
      </c>
      <c r="K125" s="196">
        <v>13765</v>
      </c>
      <c r="L125" s="196">
        <v>16421</v>
      </c>
      <c r="M125" s="196">
        <v>10609</v>
      </c>
      <c r="N125" s="196">
        <v>9221</v>
      </c>
      <c r="O125" s="196">
        <v>6223</v>
      </c>
      <c r="P125" s="196">
        <v>5455</v>
      </c>
      <c r="Q125" s="196">
        <v>621</v>
      </c>
      <c r="R125" s="196">
        <v>70631</v>
      </c>
      <c r="S125" s="5"/>
      <c r="T125" s="9">
        <f t="shared" si="46"/>
        <v>0.11773866998909827</v>
      </c>
      <c r="U125" s="9">
        <f t="shared" si="47"/>
        <v>0.19488609817219069</v>
      </c>
      <c r="V125" s="9">
        <f t="shared" si="48"/>
        <v>0.23248998315187383</v>
      </c>
      <c r="W125" s="9">
        <f t="shared" si="49"/>
        <v>0.1502031685803684</v>
      </c>
      <c r="X125" s="9">
        <f t="shared" si="50"/>
        <v>0.13055174073707013</v>
      </c>
      <c r="Y125" s="9">
        <f t="shared" si="51"/>
        <v>0.08810578924268381</v>
      </c>
      <c r="Z125" s="9">
        <f t="shared" si="52"/>
        <v>0.07723237671843808</v>
      </c>
      <c r="AA125" s="9">
        <f t="shared" si="53"/>
        <v>0.008792173408276819</v>
      </c>
      <c r="AB125" s="9"/>
      <c r="AC125" s="196">
        <v>59</v>
      </c>
      <c r="AD125" s="196">
        <v>140</v>
      </c>
      <c r="AE125" s="196">
        <v>-61</v>
      </c>
      <c r="AF125" s="196">
        <v>33</v>
      </c>
      <c r="AG125" s="196">
        <v>13</v>
      </c>
      <c r="AH125" s="196">
        <v>36</v>
      </c>
      <c r="AI125" s="196">
        <v>30</v>
      </c>
      <c r="AJ125" s="196">
        <v>10</v>
      </c>
      <c r="AK125" s="196">
        <v>260</v>
      </c>
      <c r="AL125" s="5"/>
      <c r="AM125" s="193">
        <v>-15</v>
      </c>
      <c r="AN125" s="193">
        <v>-5</v>
      </c>
      <c r="AO125" s="193">
        <v>-13</v>
      </c>
      <c r="AP125" s="193">
        <v>-13</v>
      </c>
      <c r="AQ125" s="193">
        <v>-4</v>
      </c>
      <c r="AR125" s="193">
        <v>-12</v>
      </c>
      <c r="AS125" s="193">
        <v>3</v>
      </c>
      <c r="AT125" s="193">
        <v>0</v>
      </c>
      <c r="AU125" s="193">
        <v>-59</v>
      </c>
      <c r="AV125">
        <f t="shared" si="54"/>
        <v>15</v>
      </c>
      <c r="AW125">
        <f t="shared" si="55"/>
        <v>5</v>
      </c>
      <c r="AX125">
        <f t="shared" si="56"/>
        <v>13</v>
      </c>
      <c r="AY125">
        <f t="shared" si="57"/>
        <v>13</v>
      </c>
      <c r="AZ125">
        <f t="shared" si="58"/>
        <v>4</v>
      </c>
      <c r="BA125">
        <f t="shared" si="59"/>
        <v>12</v>
      </c>
      <c r="BB125">
        <f t="shared" si="60"/>
        <v>-3</v>
      </c>
      <c r="BC125">
        <f t="shared" si="61"/>
        <v>0</v>
      </c>
      <c r="BD125">
        <f t="shared" si="62"/>
        <v>59</v>
      </c>
      <c r="BG125" s="188">
        <v>272620.2506666667</v>
      </c>
      <c r="BH125" s="107">
        <f t="shared" si="63"/>
        <v>68155.06266666668</v>
      </c>
      <c r="BI125" s="108">
        <f t="shared" si="64"/>
        <v>1635721.5040000002</v>
      </c>
      <c r="BJ125" s="27">
        <f t="shared" si="64"/>
        <v>408930.37600000005</v>
      </c>
      <c r="BK125" s="25">
        <f t="shared" si="65"/>
        <v>0.8</v>
      </c>
      <c r="BL125" s="26">
        <f t="shared" si="66"/>
        <v>0.2</v>
      </c>
      <c r="BM125" s="111">
        <f t="shared" si="69"/>
        <v>272620.2506666667</v>
      </c>
      <c r="BN125" s="186">
        <v>352735.9742222223</v>
      </c>
      <c r="BO125" s="135">
        <f t="shared" si="70"/>
        <v>88183.99355555557</v>
      </c>
      <c r="BP125" s="135">
        <f t="shared" si="85"/>
        <v>2116415.8453333336</v>
      </c>
      <c r="BQ125" s="135">
        <f t="shared" si="86"/>
        <v>529103.9613333334</v>
      </c>
      <c r="BR125" s="141">
        <f t="shared" si="71"/>
        <v>352735.9742222223</v>
      </c>
      <c r="BS125" s="185">
        <v>172135.43200000003</v>
      </c>
      <c r="BT125" s="135">
        <f t="shared" si="72"/>
        <v>43033.85800000001</v>
      </c>
      <c r="BU125" s="135">
        <f t="shared" si="87"/>
        <v>1032812.5920000002</v>
      </c>
      <c r="BV125" s="135">
        <f t="shared" si="73"/>
        <v>258203.14800000004</v>
      </c>
      <c r="BW125" s="141">
        <f t="shared" si="74"/>
        <v>172135.43200000003</v>
      </c>
      <c r="BX125" s="185">
        <v>291884.16</v>
      </c>
      <c r="BY125" s="135">
        <f t="shared" si="75"/>
        <v>72971.04</v>
      </c>
      <c r="BZ125" s="135">
        <f t="shared" si="88"/>
        <v>1751304.96</v>
      </c>
      <c r="CA125" s="135">
        <f t="shared" si="76"/>
        <v>437826.24</v>
      </c>
      <c r="CB125" s="141">
        <f t="shared" si="77"/>
        <v>291884.16</v>
      </c>
      <c r="CC125" s="230">
        <f t="shared" si="78"/>
        <v>393815.3155555556</v>
      </c>
      <c r="CD125" s="135">
        <f t="shared" si="79"/>
        <v>98453.8288888889</v>
      </c>
      <c r="CE125" s="135">
        <f t="shared" si="89"/>
        <v>2362891.8933333335</v>
      </c>
      <c r="CF125" s="135">
        <f t="shared" si="80"/>
        <v>590722.9733333334</v>
      </c>
      <c r="CG125" s="141">
        <f t="shared" si="81"/>
        <v>393815.3155555556</v>
      </c>
      <c r="CH125" s="185">
        <v>0</v>
      </c>
      <c r="CI125" s="135">
        <f t="shared" si="82"/>
        <v>0</v>
      </c>
      <c r="CJ125" s="135">
        <f t="shared" si="90"/>
        <v>0</v>
      </c>
      <c r="CK125" s="135">
        <f t="shared" si="83"/>
        <v>0</v>
      </c>
      <c r="CL125" s="141">
        <f t="shared" si="84"/>
        <v>0</v>
      </c>
    </row>
    <row r="126" spans="1:90" ht="12.75">
      <c r="A126" s="3"/>
      <c r="B126" s="3" t="s">
        <v>385</v>
      </c>
      <c r="C126" s="2" t="s">
        <v>131</v>
      </c>
      <c r="D126" s="5">
        <f t="shared" si="67"/>
        <v>88139</v>
      </c>
      <c r="E126" s="190">
        <v>81</v>
      </c>
      <c r="F126" s="18">
        <f t="shared" si="68"/>
        <v>466</v>
      </c>
      <c r="G126" s="214">
        <v>12.708139234854139</v>
      </c>
      <c r="H126" s="202">
        <v>66</v>
      </c>
      <c r="I126"/>
      <c r="J126" s="196">
        <v>586</v>
      </c>
      <c r="K126" s="196">
        <v>3438</v>
      </c>
      <c r="L126" s="196">
        <v>19234</v>
      </c>
      <c r="M126" s="196">
        <v>28025</v>
      </c>
      <c r="N126" s="196">
        <v>21799</v>
      </c>
      <c r="O126" s="196">
        <v>7816</v>
      </c>
      <c r="P126" s="196">
        <v>6081</v>
      </c>
      <c r="Q126" s="196">
        <v>1160</v>
      </c>
      <c r="R126" s="196">
        <v>88139</v>
      </c>
      <c r="S126" s="5"/>
      <c r="T126" s="9">
        <f t="shared" si="46"/>
        <v>0.006648589160303611</v>
      </c>
      <c r="U126" s="9">
        <f t="shared" si="47"/>
        <v>0.03900656916915327</v>
      </c>
      <c r="V126" s="9">
        <f t="shared" si="48"/>
        <v>0.21822348789979465</v>
      </c>
      <c r="W126" s="9">
        <f t="shared" si="49"/>
        <v>0.31796367101963946</v>
      </c>
      <c r="X126" s="9">
        <f t="shared" si="50"/>
        <v>0.24732524762023622</v>
      </c>
      <c r="Y126" s="9">
        <f t="shared" si="51"/>
        <v>0.0886781107114898</v>
      </c>
      <c r="Z126" s="9">
        <f t="shared" si="52"/>
        <v>0.06899329468226324</v>
      </c>
      <c r="AA126" s="9">
        <f t="shared" si="53"/>
        <v>0.013161029737119776</v>
      </c>
      <c r="AB126" s="9"/>
      <c r="AC126" s="196">
        <v>3</v>
      </c>
      <c r="AD126" s="196">
        <v>-1</v>
      </c>
      <c r="AE126" s="196">
        <v>127</v>
      </c>
      <c r="AF126" s="196">
        <v>30</v>
      </c>
      <c r="AG126" s="196">
        <v>-28</v>
      </c>
      <c r="AH126" s="196">
        <v>18</v>
      </c>
      <c r="AI126" s="196">
        <v>31</v>
      </c>
      <c r="AJ126" s="196">
        <v>11</v>
      </c>
      <c r="AK126" s="196">
        <v>191</v>
      </c>
      <c r="AL126" s="5"/>
      <c r="AM126" s="193">
        <v>-1</v>
      </c>
      <c r="AN126" s="193">
        <v>-5</v>
      </c>
      <c r="AO126" s="193">
        <v>-65</v>
      </c>
      <c r="AP126" s="193">
        <v>-60</v>
      </c>
      <c r="AQ126" s="193">
        <v>-78</v>
      </c>
      <c r="AR126" s="193">
        <v>-30</v>
      </c>
      <c r="AS126" s="193">
        <v>-29</v>
      </c>
      <c r="AT126" s="193">
        <v>-7</v>
      </c>
      <c r="AU126" s="193">
        <v>-275</v>
      </c>
      <c r="AV126">
        <f t="shared" si="54"/>
        <v>1</v>
      </c>
      <c r="AW126">
        <f t="shared" si="55"/>
        <v>5</v>
      </c>
      <c r="AX126">
        <f t="shared" si="56"/>
        <v>65</v>
      </c>
      <c r="AY126">
        <f t="shared" si="57"/>
        <v>60</v>
      </c>
      <c r="AZ126">
        <f t="shared" si="58"/>
        <v>78</v>
      </c>
      <c r="BA126">
        <f t="shared" si="59"/>
        <v>30</v>
      </c>
      <c r="BB126">
        <f t="shared" si="60"/>
        <v>29</v>
      </c>
      <c r="BC126">
        <f t="shared" si="61"/>
        <v>7</v>
      </c>
      <c r="BD126">
        <f t="shared" si="62"/>
        <v>275</v>
      </c>
      <c r="BG126" s="188">
        <v>678832.1</v>
      </c>
      <c r="BH126" s="107" t="str">
        <f t="shared" si="63"/>
        <v>0</v>
      </c>
      <c r="BI126" s="108">
        <f t="shared" si="64"/>
        <v>4072992.5999999996</v>
      </c>
      <c r="BJ126" s="27">
        <f t="shared" si="64"/>
        <v>0</v>
      </c>
      <c r="BK126" s="25" t="str">
        <f t="shared" si="65"/>
        <v>100%</v>
      </c>
      <c r="BL126" s="26" t="str">
        <f t="shared" si="66"/>
        <v>0%</v>
      </c>
      <c r="BM126" s="111">
        <f t="shared" si="69"/>
        <v>678832.1</v>
      </c>
      <c r="BN126" s="186">
        <v>1041955.3188888889</v>
      </c>
      <c r="BO126" s="135" t="str">
        <f t="shared" si="70"/>
        <v>0</v>
      </c>
      <c r="BP126" s="135">
        <f t="shared" si="85"/>
        <v>6251731.913333334</v>
      </c>
      <c r="BQ126" s="135">
        <f t="shared" si="86"/>
        <v>0</v>
      </c>
      <c r="BR126" s="141">
        <f t="shared" si="71"/>
        <v>1041955.3188888889</v>
      </c>
      <c r="BS126" s="185">
        <v>1010387.1777777778</v>
      </c>
      <c r="BT126" s="135" t="str">
        <f t="shared" si="72"/>
        <v>0</v>
      </c>
      <c r="BU126" s="135">
        <f t="shared" si="87"/>
        <v>6062323.066666666</v>
      </c>
      <c r="BV126" s="135">
        <f t="shared" si="73"/>
        <v>0</v>
      </c>
      <c r="BW126" s="141">
        <f t="shared" si="74"/>
        <v>1010387.1777777778</v>
      </c>
      <c r="BX126" s="185">
        <v>214413.86666666664</v>
      </c>
      <c r="BY126" s="135" t="str">
        <f t="shared" si="75"/>
        <v>0</v>
      </c>
      <c r="BZ126" s="135">
        <f t="shared" si="88"/>
        <v>1286483.1999999997</v>
      </c>
      <c r="CA126" s="135">
        <f t="shared" si="76"/>
        <v>0</v>
      </c>
      <c r="CB126" s="141">
        <f t="shared" si="77"/>
        <v>214413.86666666664</v>
      </c>
      <c r="CC126" s="230">
        <f t="shared" si="78"/>
        <v>805370.2311111111</v>
      </c>
      <c r="CD126" s="135" t="str">
        <f t="shared" si="79"/>
        <v>0</v>
      </c>
      <c r="CE126" s="135">
        <f t="shared" si="89"/>
        <v>4832221.386666667</v>
      </c>
      <c r="CF126" s="135">
        <f t="shared" si="80"/>
        <v>0</v>
      </c>
      <c r="CG126" s="141">
        <f t="shared" si="81"/>
        <v>805370.2311111111</v>
      </c>
      <c r="CH126" s="185">
        <v>0</v>
      </c>
      <c r="CI126" s="135" t="str">
        <f t="shared" si="82"/>
        <v>0</v>
      </c>
      <c r="CJ126" s="135">
        <f t="shared" si="90"/>
        <v>0</v>
      </c>
      <c r="CK126" s="135">
        <f t="shared" si="83"/>
        <v>0</v>
      </c>
      <c r="CL126" s="141">
        <f t="shared" si="84"/>
        <v>0</v>
      </c>
    </row>
    <row r="127" spans="1:90" ht="12.75">
      <c r="A127" s="3" t="s">
        <v>388</v>
      </c>
      <c r="B127" s="3" t="s">
        <v>375</v>
      </c>
      <c r="C127" s="2" t="s">
        <v>132</v>
      </c>
      <c r="D127" s="5">
        <f t="shared" si="67"/>
        <v>37442</v>
      </c>
      <c r="E127" s="190">
        <v>208</v>
      </c>
      <c r="F127" s="18">
        <f t="shared" si="68"/>
        <v>270</v>
      </c>
      <c r="G127" s="214">
        <v>11.16136694225619</v>
      </c>
      <c r="H127" s="202">
        <v>13</v>
      </c>
      <c r="I127"/>
      <c r="J127" s="196">
        <v>691</v>
      </c>
      <c r="K127" s="196">
        <v>1885</v>
      </c>
      <c r="L127" s="196">
        <v>8605</v>
      </c>
      <c r="M127" s="196">
        <v>8425</v>
      </c>
      <c r="N127" s="196">
        <v>7478</v>
      </c>
      <c r="O127" s="196">
        <v>6524</v>
      </c>
      <c r="P127" s="196">
        <v>3602</v>
      </c>
      <c r="Q127" s="196">
        <v>232</v>
      </c>
      <c r="R127" s="196">
        <v>37442</v>
      </c>
      <c r="S127" s="5"/>
      <c r="T127" s="9">
        <f t="shared" si="46"/>
        <v>0.01845521072592276</v>
      </c>
      <c r="U127" s="9">
        <f t="shared" si="47"/>
        <v>0.05034453287751723</v>
      </c>
      <c r="V127" s="9">
        <f t="shared" si="48"/>
        <v>0.22982212488649112</v>
      </c>
      <c r="W127" s="9">
        <f t="shared" si="49"/>
        <v>0.22501468938625074</v>
      </c>
      <c r="X127" s="9">
        <f t="shared" si="50"/>
        <v>0.19972223705998612</v>
      </c>
      <c r="Y127" s="9">
        <f t="shared" si="51"/>
        <v>0.17424282890871215</v>
      </c>
      <c r="Z127" s="9">
        <f t="shared" si="52"/>
        <v>0.0962021259548101</v>
      </c>
      <c r="AA127" s="9">
        <f t="shared" si="53"/>
        <v>0.0061962502003098125</v>
      </c>
      <c r="AB127" s="9"/>
      <c r="AC127" s="196">
        <v>-23</v>
      </c>
      <c r="AD127" s="196">
        <v>19</v>
      </c>
      <c r="AE127" s="196">
        <v>55</v>
      </c>
      <c r="AF127" s="196">
        <v>77</v>
      </c>
      <c r="AG127" s="196">
        <v>84</v>
      </c>
      <c r="AH127" s="196">
        <v>9</v>
      </c>
      <c r="AI127" s="196">
        <v>40</v>
      </c>
      <c r="AJ127" s="196">
        <v>1</v>
      </c>
      <c r="AK127" s="196">
        <v>262</v>
      </c>
      <c r="AL127" s="5"/>
      <c r="AM127" s="193">
        <v>-19</v>
      </c>
      <c r="AN127" s="193">
        <v>8</v>
      </c>
      <c r="AO127" s="193">
        <v>0</v>
      </c>
      <c r="AP127" s="193">
        <v>1</v>
      </c>
      <c r="AQ127" s="193">
        <v>2</v>
      </c>
      <c r="AR127" s="193">
        <v>1</v>
      </c>
      <c r="AS127" s="193">
        <v>-1</v>
      </c>
      <c r="AT127" s="193">
        <v>0</v>
      </c>
      <c r="AU127" s="193">
        <v>-8</v>
      </c>
      <c r="AV127">
        <f t="shared" si="54"/>
        <v>19</v>
      </c>
      <c r="AW127">
        <f t="shared" si="55"/>
        <v>-8</v>
      </c>
      <c r="AX127">
        <f t="shared" si="56"/>
        <v>0</v>
      </c>
      <c r="AY127">
        <f t="shared" si="57"/>
        <v>-1</v>
      </c>
      <c r="AZ127">
        <f t="shared" si="58"/>
        <v>-2</v>
      </c>
      <c r="BA127">
        <f t="shared" si="59"/>
        <v>-1</v>
      </c>
      <c r="BB127">
        <f t="shared" si="60"/>
        <v>1</v>
      </c>
      <c r="BC127">
        <f t="shared" si="61"/>
        <v>0</v>
      </c>
      <c r="BD127">
        <f t="shared" si="62"/>
        <v>8</v>
      </c>
      <c r="BG127" s="188">
        <v>0</v>
      </c>
      <c r="BH127" s="107">
        <f t="shared" si="63"/>
        <v>0</v>
      </c>
      <c r="BI127" s="108">
        <f t="shared" si="64"/>
        <v>0</v>
      </c>
      <c r="BJ127" s="27">
        <f t="shared" si="64"/>
        <v>0</v>
      </c>
      <c r="BK127" s="25">
        <f t="shared" si="65"/>
        <v>0.8</v>
      </c>
      <c r="BL127" s="26">
        <f t="shared" si="66"/>
        <v>0.2</v>
      </c>
      <c r="BM127" s="111">
        <f t="shared" si="69"/>
        <v>0</v>
      </c>
      <c r="BN127" s="186">
        <v>421060.3404444445</v>
      </c>
      <c r="BO127" s="135">
        <f t="shared" si="70"/>
        <v>105265.08511111113</v>
      </c>
      <c r="BP127" s="135">
        <f t="shared" si="85"/>
        <v>2526362.042666667</v>
      </c>
      <c r="BQ127" s="135">
        <f t="shared" si="86"/>
        <v>631590.5106666668</v>
      </c>
      <c r="BR127" s="141">
        <f t="shared" si="71"/>
        <v>421060.3404444445</v>
      </c>
      <c r="BS127" s="185">
        <v>341135.4151111112</v>
      </c>
      <c r="BT127" s="135">
        <f t="shared" si="72"/>
        <v>85283.8537777778</v>
      </c>
      <c r="BU127" s="135">
        <f t="shared" si="87"/>
        <v>2046812.490666667</v>
      </c>
      <c r="BV127" s="135">
        <f t="shared" si="73"/>
        <v>511703.12266666675</v>
      </c>
      <c r="BW127" s="141">
        <f t="shared" si="74"/>
        <v>341135.4151111112</v>
      </c>
      <c r="BX127" s="185">
        <v>449693.43999999994</v>
      </c>
      <c r="BY127" s="135">
        <f t="shared" si="75"/>
        <v>112423.35999999999</v>
      </c>
      <c r="BZ127" s="135">
        <f t="shared" si="88"/>
        <v>2698160.6399999997</v>
      </c>
      <c r="CA127" s="135">
        <f t="shared" si="76"/>
        <v>674540.1599999999</v>
      </c>
      <c r="CB127" s="141">
        <f t="shared" si="77"/>
        <v>449693.43999999994</v>
      </c>
      <c r="CC127" s="230">
        <f t="shared" si="78"/>
        <v>371091.70488888887</v>
      </c>
      <c r="CD127" s="135">
        <f t="shared" si="79"/>
        <v>92772.92622222222</v>
      </c>
      <c r="CE127" s="135">
        <f t="shared" si="89"/>
        <v>2226550.229333333</v>
      </c>
      <c r="CF127" s="135">
        <f t="shared" si="80"/>
        <v>556637.5573333333</v>
      </c>
      <c r="CG127" s="141">
        <f t="shared" si="81"/>
        <v>371091.70488888887</v>
      </c>
      <c r="CH127" s="185">
        <v>0</v>
      </c>
      <c r="CI127" s="135">
        <f t="shared" si="82"/>
        <v>0</v>
      </c>
      <c r="CJ127" s="135">
        <f t="shared" si="90"/>
        <v>0</v>
      </c>
      <c r="CK127" s="135">
        <f t="shared" si="83"/>
        <v>0</v>
      </c>
      <c r="CL127" s="141">
        <f t="shared" si="84"/>
        <v>0</v>
      </c>
    </row>
    <row r="128" spans="1:90" ht="12.75">
      <c r="A128" s="3"/>
      <c r="B128" s="3" t="s">
        <v>404</v>
      </c>
      <c r="C128" s="2" t="s">
        <v>133</v>
      </c>
      <c r="D128" s="5">
        <f t="shared" si="67"/>
        <v>42652</v>
      </c>
      <c r="E128" s="190">
        <v>727</v>
      </c>
      <c r="F128" s="18">
        <f t="shared" si="68"/>
        <v>223</v>
      </c>
      <c r="G128" s="214">
        <v>4.105603151226372</v>
      </c>
      <c r="H128" s="202">
        <v>66</v>
      </c>
      <c r="I128"/>
      <c r="J128" s="196">
        <v>24015</v>
      </c>
      <c r="K128" s="196">
        <v>7098</v>
      </c>
      <c r="L128" s="196">
        <v>5870</v>
      </c>
      <c r="M128" s="196">
        <v>3049</v>
      </c>
      <c r="N128" s="196">
        <v>1536</v>
      </c>
      <c r="O128" s="196">
        <v>600</v>
      </c>
      <c r="P128" s="196">
        <v>426</v>
      </c>
      <c r="Q128" s="196">
        <v>58</v>
      </c>
      <c r="R128" s="196">
        <v>42652</v>
      </c>
      <c r="S128" s="5"/>
      <c r="T128" s="9">
        <f t="shared" si="46"/>
        <v>0.5630451092563069</v>
      </c>
      <c r="U128" s="9">
        <f t="shared" si="47"/>
        <v>0.16641658069961549</v>
      </c>
      <c r="V128" s="9">
        <f t="shared" si="48"/>
        <v>0.1376254337428491</v>
      </c>
      <c r="W128" s="9">
        <f t="shared" si="49"/>
        <v>0.07148551064428398</v>
      </c>
      <c r="X128" s="9">
        <f t="shared" si="50"/>
        <v>0.036012379255369036</v>
      </c>
      <c r="Y128" s="9">
        <f t="shared" si="51"/>
        <v>0.014067335646628529</v>
      </c>
      <c r="Z128" s="9">
        <f t="shared" si="52"/>
        <v>0.009987808309106255</v>
      </c>
      <c r="AA128" s="9">
        <f t="shared" si="53"/>
        <v>0.0013598424458407578</v>
      </c>
      <c r="AB128" s="9"/>
      <c r="AC128" s="196">
        <v>-79</v>
      </c>
      <c r="AD128" s="196">
        <v>93</v>
      </c>
      <c r="AE128" s="196">
        <v>81</v>
      </c>
      <c r="AF128" s="196">
        <v>50</v>
      </c>
      <c r="AG128" s="196">
        <v>35</v>
      </c>
      <c r="AH128" s="196">
        <v>4</v>
      </c>
      <c r="AI128" s="196">
        <v>4</v>
      </c>
      <c r="AJ128" s="196">
        <v>0</v>
      </c>
      <c r="AK128" s="196">
        <v>188</v>
      </c>
      <c r="AL128" s="5"/>
      <c r="AM128" s="193">
        <v>-22</v>
      </c>
      <c r="AN128" s="193">
        <v>-4</v>
      </c>
      <c r="AO128" s="193">
        <v>-8</v>
      </c>
      <c r="AP128" s="193">
        <v>-1</v>
      </c>
      <c r="AQ128" s="193">
        <v>2</v>
      </c>
      <c r="AR128" s="193">
        <v>-2</v>
      </c>
      <c r="AS128" s="193">
        <v>0</v>
      </c>
      <c r="AT128" s="193">
        <v>0</v>
      </c>
      <c r="AU128" s="193">
        <v>-35</v>
      </c>
      <c r="AV128">
        <f t="shared" si="54"/>
        <v>22</v>
      </c>
      <c r="AW128">
        <f t="shared" si="55"/>
        <v>4</v>
      </c>
      <c r="AX128">
        <f t="shared" si="56"/>
        <v>8</v>
      </c>
      <c r="AY128">
        <f t="shared" si="57"/>
        <v>1</v>
      </c>
      <c r="AZ128">
        <f t="shared" si="58"/>
        <v>-2</v>
      </c>
      <c r="BA128">
        <f t="shared" si="59"/>
        <v>2</v>
      </c>
      <c r="BB128">
        <f t="shared" si="60"/>
        <v>0</v>
      </c>
      <c r="BC128">
        <f t="shared" si="61"/>
        <v>0</v>
      </c>
      <c r="BD128">
        <f t="shared" si="62"/>
        <v>35</v>
      </c>
      <c r="BG128" s="188">
        <v>277129.8066666666</v>
      </c>
      <c r="BH128" s="107" t="str">
        <f t="shared" si="63"/>
        <v>0</v>
      </c>
      <c r="BI128" s="108">
        <f t="shared" si="64"/>
        <v>1662778.8399999994</v>
      </c>
      <c r="BJ128" s="27">
        <f t="shared" si="64"/>
        <v>0</v>
      </c>
      <c r="BK128" s="25" t="str">
        <f t="shared" si="65"/>
        <v>100%</v>
      </c>
      <c r="BL128" s="26" t="str">
        <f t="shared" si="66"/>
        <v>0%</v>
      </c>
      <c r="BM128" s="111">
        <f t="shared" si="69"/>
        <v>277129.8066666666</v>
      </c>
      <c r="BN128" s="186">
        <v>491257.06444444443</v>
      </c>
      <c r="BO128" s="135" t="str">
        <f t="shared" si="70"/>
        <v>0</v>
      </c>
      <c r="BP128" s="135">
        <f t="shared" si="85"/>
        <v>2947542.3866666667</v>
      </c>
      <c r="BQ128" s="135">
        <f t="shared" si="86"/>
        <v>0</v>
      </c>
      <c r="BR128" s="141">
        <f t="shared" si="71"/>
        <v>491257.06444444443</v>
      </c>
      <c r="BS128" s="185">
        <v>419498.56111111114</v>
      </c>
      <c r="BT128" s="135" t="str">
        <f t="shared" si="72"/>
        <v>0</v>
      </c>
      <c r="BU128" s="135">
        <f t="shared" si="87"/>
        <v>2516991.3666666667</v>
      </c>
      <c r="BV128" s="135">
        <f t="shared" si="73"/>
        <v>0</v>
      </c>
      <c r="BW128" s="141">
        <f t="shared" si="74"/>
        <v>419498.56111111114</v>
      </c>
      <c r="BX128" s="185">
        <v>144674.1333333333</v>
      </c>
      <c r="BY128" s="135" t="str">
        <f t="shared" si="75"/>
        <v>0</v>
      </c>
      <c r="BZ128" s="135">
        <f t="shared" si="88"/>
        <v>868044.7999999998</v>
      </c>
      <c r="CA128" s="135">
        <f t="shared" si="76"/>
        <v>0</v>
      </c>
      <c r="CB128" s="141">
        <f t="shared" si="77"/>
        <v>144674.1333333333</v>
      </c>
      <c r="CC128" s="230">
        <f t="shared" si="78"/>
        <v>350785.75777777773</v>
      </c>
      <c r="CD128" s="135" t="str">
        <f t="shared" si="79"/>
        <v>0</v>
      </c>
      <c r="CE128" s="135">
        <f t="shared" si="89"/>
        <v>2104714.5466666664</v>
      </c>
      <c r="CF128" s="135">
        <f t="shared" si="80"/>
        <v>0</v>
      </c>
      <c r="CG128" s="141">
        <f t="shared" si="81"/>
        <v>350785.75777777773</v>
      </c>
      <c r="CH128" s="185">
        <v>0</v>
      </c>
      <c r="CI128" s="135" t="str">
        <f t="shared" si="82"/>
        <v>0</v>
      </c>
      <c r="CJ128" s="135">
        <f t="shared" si="90"/>
        <v>0</v>
      </c>
      <c r="CK128" s="135">
        <f t="shared" si="83"/>
        <v>0</v>
      </c>
      <c r="CL128" s="141">
        <f t="shared" si="84"/>
        <v>0</v>
      </c>
    </row>
    <row r="129" spans="1:90" ht="12.75">
      <c r="A129" s="3" t="s">
        <v>406</v>
      </c>
      <c r="B129" s="3" t="s">
        <v>375</v>
      </c>
      <c r="C129" s="2" t="s">
        <v>134</v>
      </c>
      <c r="D129" s="5">
        <f t="shared" si="67"/>
        <v>42724</v>
      </c>
      <c r="E129" s="190">
        <v>591</v>
      </c>
      <c r="F129" s="18">
        <f t="shared" si="68"/>
        <v>83</v>
      </c>
      <c r="G129" s="214">
        <v>6.915340221220173</v>
      </c>
      <c r="H129" s="202">
        <v>90</v>
      </c>
      <c r="I129"/>
      <c r="J129" s="196">
        <v>14492</v>
      </c>
      <c r="K129" s="196">
        <v>12004</v>
      </c>
      <c r="L129" s="196">
        <v>7444</v>
      </c>
      <c r="M129" s="196">
        <v>5568</v>
      </c>
      <c r="N129" s="196">
        <v>2198</v>
      </c>
      <c r="O129" s="196">
        <v>789</v>
      </c>
      <c r="P129" s="196">
        <v>184</v>
      </c>
      <c r="Q129" s="196">
        <v>45</v>
      </c>
      <c r="R129" s="196">
        <v>42724</v>
      </c>
      <c r="S129" s="5"/>
      <c r="T129" s="9">
        <f t="shared" si="46"/>
        <v>0.339200449396124</v>
      </c>
      <c r="U129" s="9">
        <f t="shared" si="47"/>
        <v>0.28096620166651065</v>
      </c>
      <c r="V129" s="9">
        <f t="shared" si="48"/>
        <v>0.1742346222263833</v>
      </c>
      <c r="W129" s="9">
        <f t="shared" si="49"/>
        <v>0.13032487594794495</v>
      </c>
      <c r="X129" s="9">
        <f t="shared" si="50"/>
        <v>0.0514464937739912</v>
      </c>
      <c r="Y129" s="9">
        <f t="shared" si="51"/>
        <v>0.01846737196891677</v>
      </c>
      <c r="Z129" s="9">
        <f t="shared" si="52"/>
        <v>0.004306712854601629</v>
      </c>
      <c r="AA129" s="9">
        <f t="shared" si="53"/>
        <v>0.0010532721655275724</v>
      </c>
      <c r="AB129" s="9"/>
      <c r="AC129" s="196">
        <v>-8</v>
      </c>
      <c r="AD129" s="196">
        <v>7</v>
      </c>
      <c r="AE129" s="196">
        <v>25</v>
      </c>
      <c r="AF129" s="196">
        <v>10</v>
      </c>
      <c r="AG129" s="196">
        <v>16</v>
      </c>
      <c r="AH129" s="196">
        <v>1</v>
      </c>
      <c r="AI129" s="196">
        <v>6</v>
      </c>
      <c r="AJ129" s="196">
        <v>0</v>
      </c>
      <c r="AK129" s="196">
        <v>57</v>
      </c>
      <c r="AL129" s="5"/>
      <c r="AM129" s="193">
        <v>-4</v>
      </c>
      <c r="AN129" s="193">
        <v>-14</v>
      </c>
      <c r="AO129" s="193">
        <v>-23</v>
      </c>
      <c r="AP129" s="193">
        <v>14</v>
      </c>
      <c r="AQ129" s="193">
        <v>-2</v>
      </c>
      <c r="AR129" s="193">
        <v>1</v>
      </c>
      <c r="AS129" s="193">
        <v>0</v>
      </c>
      <c r="AT129" s="193">
        <v>2</v>
      </c>
      <c r="AU129" s="193">
        <v>-26</v>
      </c>
      <c r="AV129">
        <f t="shared" si="54"/>
        <v>4</v>
      </c>
      <c r="AW129">
        <f t="shared" si="55"/>
        <v>14</v>
      </c>
      <c r="AX129">
        <f t="shared" si="56"/>
        <v>23</v>
      </c>
      <c r="AY129">
        <f t="shared" si="57"/>
        <v>-14</v>
      </c>
      <c r="AZ129">
        <f t="shared" si="58"/>
        <v>2</v>
      </c>
      <c r="BA129">
        <f t="shared" si="59"/>
        <v>-1</v>
      </c>
      <c r="BB129">
        <f t="shared" si="60"/>
        <v>0</v>
      </c>
      <c r="BC129">
        <f t="shared" si="61"/>
        <v>-2</v>
      </c>
      <c r="BD129">
        <f t="shared" si="62"/>
        <v>26</v>
      </c>
      <c r="BG129" s="188">
        <v>194710.4746666667</v>
      </c>
      <c r="BH129" s="107">
        <f t="shared" si="63"/>
        <v>48677.618666666676</v>
      </c>
      <c r="BI129" s="108">
        <f t="shared" si="64"/>
        <v>1168262.8480000002</v>
      </c>
      <c r="BJ129" s="27">
        <f t="shared" si="64"/>
        <v>292065.71200000006</v>
      </c>
      <c r="BK129" s="25">
        <f t="shared" si="65"/>
        <v>0.8</v>
      </c>
      <c r="BL129" s="26">
        <f t="shared" si="66"/>
        <v>0.2</v>
      </c>
      <c r="BM129" s="111">
        <f t="shared" si="69"/>
        <v>194710.4746666667</v>
      </c>
      <c r="BN129" s="186">
        <v>189838.4088888889</v>
      </c>
      <c r="BO129" s="135">
        <f t="shared" si="70"/>
        <v>47459.602222222224</v>
      </c>
      <c r="BP129" s="135">
        <f t="shared" si="85"/>
        <v>1139030.4533333334</v>
      </c>
      <c r="BQ129" s="135">
        <f t="shared" si="86"/>
        <v>284757.61333333334</v>
      </c>
      <c r="BR129" s="141">
        <f t="shared" si="71"/>
        <v>189838.4088888889</v>
      </c>
      <c r="BS129" s="185">
        <v>119096.54933333337</v>
      </c>
      <c r="BT129" s="135">
        <f t="shared" si="72"/>
        <v>29774.137333333343</v>
      </c>
      <c r="BU129" s="135">
        <f t="shared" si="87"/>
        <v>714579.2960000002</v>
      </c>
      <c r="BV129" s="135">
        <f t="shared" si="73"/>
        <v>178644.82400000005</v>
      </c>
      <c r="BW129" s="141">
        <f t="shared" si="74"/>
        <v>119096.54933333337</v>
      </c>
      <c r="BX129" s="185">
        <v>382669.12</v>
      </c>
      <c r="BY129" s="135">
        <f t="shared" si="75"/>
        <v>95667.28</v>
      </c>
      <c r="BZ129" s="135">
        <f t="shared" si="88"/>
        <v>2296014.7199999997</v>
      </c>
      <c r="CA129" s="135">
        <f t="shared" si="76"/>
        <v>574003.6799999999</v>
      </c>
      <c r="CB129" s="141">
        <f t="shared" si="77"/>
        <v>382669.12</v>
      </c>
      <c r="CC129" s="230">
        <f t="shared" si="78"/>
        <v>119542.18133333336</v>
      </c>
      <c r="CD129" s="135">
        <f t="shared" si="79"/>
        <v>29885.54533333334</v>
      </c>
      <c r="CE129" s="135">
        <f t="shared" si="89"/>
        <v>717253.0880000001</v>
      </c>
      <c r="CF129" s="135">
        <f t="shared" si="80"/>
        <v>179313.27200000003</v>
      </c>
      <c r="CG129" s="141">
        <f t="shared" si="81"/>
        <v>119542.18133333336</v>
      </c>
      <c r="CH129" s="185">
        <v>0</v>
      </c>
      <c r="CI129" s="135">
        <f t="shared" si="82"/>
        <v>0</v>
      </c>
      <c r="CJ129" s="135">
        <f t="shared" si="90"/>
        <v>0</v>
      </c>
      <c r="CK129" s="135">
        <f t="shared" si="83"/>
        <v>0</v>
      </c>
      <c r="CL129" s="141">
        <f t="shared" si="84"/>
        <v>0</v>
      </c>
    </row>
    <row r="130" spans="1:90" ht="12.75">
      <c r="A130" s="3" t="s">
        <v>388</v>
      </c>
      <c r="B130" s="3" t="s">
        <v>375</v>
      </c>
      <c r="C130" s="2" t="s">
        <v>135</v>
      </c>
      <c r="D130" s="5">
        <f t="shared" si="67"/>
        <v>53281</v>
      </c>
      <c r="E130" s="190">
        <v>262</v>
      </c>
      <c r="F130" s="18">
        <f t="shared" si="68"/>
        <v>244</v>
      </c>
      <c r="G130" s="214">
        <v>7.311561793854837</v>
      </c>
      <c r="H130" s="202">
        <v>63</v>
      </c>
      <c r="I130"/>
      <c r="J130" s="196">
        <v>8280</v>
      </c>
      <c r="K130" s="196">
        <v>14042</v>
      </c>
      <c r="L130" s="196">
        <v>12362</v>
      </c>
      <c r="M130" s="196">
        <v>9746</v>
      </c>
      <c r="N130" s="196">
        <v>5479</v>
      </c>
      <c r="O130" s="196">
        <v>2397</v>
      </c>
      <c r="P130" s="196">
        <v>935</v>
      </c>
      <c r="Q130" s="196">
        <v>40</v>
      </c>
      <c r="R130" s="196">
        <v>53281</v>
      </c>
      <c r="S130" s="5"/>
      <c r="T130" s="9">
        <f t="shared" si="46"/>
        <v>0.15540248869202905</v>
      </c>
      <c r="U130" s="9">
        <f t="shared" si="47"/>
        <v>0.2635461046151536</v>
      </c>
      <c r="V130" s="9">
        <f t="shared" si="48"/>
        <v>0.23201516488053903</v>
      </c>
      <c r="W130" s="9">
        <f t="shared" si="49"/>
        <v>0.18291698729378203</v>
      </c>
      <c r="X130" s="9">
        <f t="shared" si="50"/>
        <v>0.10283215405116271</v>
      </c>
      <c r="Y130" s="9">
        <f t="shared" si="51"/>
        <v>0.04498789437135189</v>
      </c>
      <c r="Z130" s="9">
        <f t="shared" si="52"/>
        <v>0.017548469435633717</v>
      </c>
      <c r="AA130" s="9">
        <f t="shared" si="53"/>
        <v>0.0007507366603479664</v>
      </c>
      <c r="AB130" s="9"/>
      <c r="AC130" s="196">
        <v>12</v>
      </c>
      <c r="AD130" s="196">
        <v>42</v>
      </c>
      <c r="AE130" s="196">
        <v>88</v>
      </c>
      <c r="AF130" s="196">
        <v>71</v>
      </c>
      <c r="AG130" s="196">
        <v>7</v>
      </c>
      <c r="AH130" s="196">
        <v>14</v>
      </c>
      <c r="AI130" s="196">
        <v>4</v>
      </c>
      <c r="AJ130" s="196">
        <v>0</v>
      </c>
      <c r="AK130" s="196">
        <v>238</v>
      </c>
      <c r="AL130" s="5"/>
      <c r="AM130" s="193">
        <v>15</v>
      </c>
      <c r="AN130" s="193">
        <v>-8</v>
      </c>
      <c r="AO130" s="193">
        <v>-20</v>
      </c>
      <c r="AP130" s="193">
        <v>8</v>
      </c>
      <c r="AQ130" s="193">
        <v>5</v>
      </c>
      <c r="AR130" s="193">
        <v>-2</v>
      </c>
      <c r="AS130" s="193">
        <v>-4</v>
      </c>
      <c r="AT130" s="193">
        <v>0</v>
      </c>
      <c r="AU130" s="193">
        <v>-6</v>
      </c>
      <c r="AV130">
        <f t="shared" si="54"/>
        <v>-15</v>
      </c>
      <c r="AW130">
        <f t="shared" si="55"/>
        <v>8</v>
      </c>
      <c r="AX130">
        <f t="shared" si="56"/>
        <v>20</v>
      </c>
      <c r="AY130">
        <f t="shared" si="57"/>
        <v>-8</v>
      </c>
      <c r="AZ130">
        <f t="shared" si="58"/>
        <v>-5</v>
      </c>
      <c r="BA130">
        <f t="shared" si="59"/>
        <v>2</v>
      </c>
      <c r="BB130">
        <f t="shared" si="60"/>
        <v>4</v>
      </c>
      <c r="BC130">
        <f t="shared" si="61"/>
        <v>0</v>
      </c>
      <c r="BD130">
        <f t="shared" si="62"/>
        <v>6</v>
      </c>
      <c r="BG130" s="188">
        <v>124476.53866666666</v>
      </c>
      <c r="BH130" s="107">
        <f t="shared" si="63"/>
        <v>31119.134666666665</v>
      </c>
      <c r="BI130" s="108">
        <f t="shared" si="64"/>
        <v>746859.232</v>
      </c>
      <c r="BJ130" s="27">
        <f t="shared" si="64"/>
        <v>186714.808</v>
      </c>
      <c r="BK130" s="25">
        <f t="shared" si="65"/>
        <v>0.8</v>
      </c>
      <c r="BL130" s="26">
        <f t="shared" si="66"/>
        <v>0.2</v>
      </c>
      <c r="BM130" s="111">
        <f t="shared" si="69"/>
        <v>124476.53866666666</v>
      </c>
      <c r="BN130" s="186">
        <v>187809.1288888889</v>
      </c>
      <c r="BO130" s="135">
        <f t="shared" si="70"/>
        <v>46952.282222222224</v>
      </c>
      <c r="BP130" s="135">
        <f t="shared" si="85"/>
        <v>1126854.7733333334</v>
      </c>
      <c r="BQ130" s="135">
        <f t="shared" si="86"/>
        <v>281713.69333333336</v>
      </c>
      <c r="BR130" s="141">
        <f t="shared" si="71"/>
        <v>187809.1288888889</v>
      </c>
      <c r="BS130" s="185">
        <v>139891.21066666665</v>
      </c>
      <c r="BT130" s="135">
        <f t="shared" si="72"/>
        <v>34972.80266666666</v>
      </c>
      <c r="BU130" s="135">
        <f t="shared" si="87"/>
        <v>839347.264</v>
      </c>
      <c r="BV130" s="135">
        <f t="shared" si="73"/>
        <v>209836.816</v>
      </c>
      <c r="BW130" s="141">
        <f t="shared" si="74"/>
        <v>139891.21066666665</v>
      </c>
      <c r="BX130" s="185">
        <v>331449.17333333334</v>
      </c>
      <c r="BY130" s="135">
        <f t="shared" si="75"/>
        <v>82862.29333333333</v>
      </c>
      <c r="BZ130" s="135">
        <f t="shared" si="88"/>
        <v>1988695.04</v>
      </c>
      <c r="CA130" s="135">
        <f t="shared" si="76"/>
        <v>497173.76</v>
      </c>
      <c r="CB130" s="141">
        <f t="shared" si="77"/>
        <v>331449.17333333334</v>
      </c>
      <c r="CC130" s="230">
        <f t="shared" si="78"/>
        <v>293359.2657777778</v>
      </c>
      <c r="CD130" s="135">
        <f t="shared" si="79"/>
        <v>73339.81644444446</v>
      </c>
      <c r="CE130" s="135">
        <f t="shared" si="89"/>
        <v>1760155.5946666668</v>
      </c>
      <c r="CF130" s="135">
        <f t="shared" si="80"/>
        <v>440038.8986666667</v>
      </c>
      <c r="CG130" s="141">
        <f t="shared" si="81"/>
        <v>293359.2657777778</v>
      </c>
      <c r="CH130" s="185">
        <v>0</v>
      </c>
      <c r="CI130" s="135">
        <f t="shared" si="82"/>
        <v>0</v>
      </c>
      <c r="CJ130" s="135">
        <f t="shared" si="90"/>
        <v>0</v>
      </c>
      <c r="CK130" s="135">
        <f t="shared" si="83"/>
        <v>0</v>
      </c>
      <c r="CL130" s="141">
        <f t="shared" si="84"/>
        <v>0</v>
      </c>
    </row>
    <row r="131" spans="1:90" ht="12.75">
      <c r="A131" s="3"/>
      <c r="B131" s="3" t="s">
        <v>385</v>
      </c>
      <c r="C131" s="2" t="s">
        <v>136</v>
      </c>
      <c r="D131" s="5">
        <f t="shared" si="67"/>
        <v>101995</v>
      </c>
      <c r="E131" s="190">
        <v>558</v>
      </c>
      <c r="F131" s="18">
        <f t="shared" si="68"/>
        <v>925</v>
      </c>
      <c r="G131" s="214">
        <v>8.037856399597192</v>
      </c>
      <c r="H131" s="202">
        <v>261</v>
      </c>
      <c r="I131"/>
      <c r="J131" s="196">
        <v>5113</v>
      </c>
      <c r="K131" s="196">
        <v>10593</v>
      </c>
      <c r="L131" s="196">
        <v>26415</v>
      </c>
      <c r="M131" s="196">
        <v>35226</v>
      </c>
      <c r="N131" s="196">
        <v>15022</v>
      </c>
      <c r="O131" s="196">
        <v>6298</v>
      </c>
      <c r="P131" s="196">
        <v>3027</v>
      </c>
      <c r="Q131" s="196">
        <v>301</v>
      </c>
      <c r="R131" s="196">
        <v>101995</v>
      </c>
      <c r="S131" s="5"/>
      <c r="T131" s="9">
        <f t="shared" si="46"/>
        <v>0.05012990832883965</v>
      </c>
      <c r="U131" s="9">
        <f t="shared" si="47"/>
        <v>0.10385803225648316</v>
      </c>
      <c r="V131" s="9">
        <f t="shared" si="48"/>
        <v>0.25898328349428895</v>
      </c>
      <c r="W131" s="9">
        <f t="shared" si="49"/>
        <v>0.34536987107211137</v>
      </c>
      <c r="X131" s="9">
        <f t="shared" si="50"/>
        <v>0.14728172949654394</v>
      </c>
      <c r="Y131" s="9">
        <f t="shared" si="51"/>
        <v>0.06174812490808373</v>
      </c>
      <c r="Z131" s="9">
        <f t="shared" si="52"/>
        <v>0.029677925388499435</v>
      </c>
      <c r="AA131" s="9">
        <f t="shared" si="53"/>
        <v>0.002951125055149762</v>
      </c>
      <c r="AB131" s="9"/>
      <c r="AC131" s="196">
        <v>-157</v>
      </c>
      <c r="AD131" s="196">
        <v>70</v>
      </c>
      <c r="AE131" s="196">
        <v>495</v>
      </c>
      <c r="AF131" s="196">
        <v>174</v>
      </c>
      <c r="AG131" s="196">
        <v>9</v>
      </c>
      <c r="AH131" s="196">
        <v>63</v>
      </c>
      <c r="AI131" s="196">
        <v>9</v>
      </c>
      <c r="AJ131" s="196">
        <v>4</v>
      </c>
      <c r="AK131" s="196">
        <v>667</v>
      </c>
      <c r="AL131" s="5"/>
      <c r="AM131" s="193">
        <v>-130</v>
      </c>
      <c r="AN131" s="193">
        <v>-18</v>
      </c>
      <c r="AO131" s="193">
        <v>-39</v>
      </c>
      <c r="AP131" s="193">
        <v>-34</v>
      </c>
      <c r="AQ131" s="193">
        <v>-16</v>
      </c>
      <c r="AR131" s="193">
        <v>-11</v>
      </c>
      <c r="AS131" s="193">
        <v>-8</v>
      </c>
      <c r="AT131" s="193">
        <v>-2</v>
      </c>
      <c r="AU131" s="193">
        <v>-258</v>
      </c>
      <c r="AV131">
        <f t="shared" si="54"/>
        <v>130</v>
      </c>
      <c r="AW131">
        <f t="shared" si="55"/>
        <v>18</v>
      </c>
      <c r="AX131">
        <f t="shared" si="56"/>
        <v>39</v>
      </c>
      <c r="AY131">
        <f t="shared" si="57"/>
        <v>34</v>
      </c>
      <c r="AZ131">
        <f t="shared" si="58"/>
        <v>16</v>
      </c>
      <c r="BA131">
        <f t="shared" si="59"/>
        <v>11</v>
      </c>
      <c r="BB131">
        <f t="shared" si="60"/>
        <v>8</v>
      </c>
      <c r="BC131">
        <f t="shared" si="61"/>
        <v>2</v>
      </c>
      <c r="BD131">
        <f t="shared" si="62"/>
        <v>258</v>
      </c>
      <c r="BG131" s="188">
        <v>396744.98</v>
      </c>
      <c r="BH131" s="107" t="str">
        <f t="shared" si="63"/>
        <v>0</v>
      </c>
      <c r="BI131" s="108">
        <f t="shared" si="64"/>
        <v>2380469.88</v>
      </c>
      <c r="BJ131" s="27">
        <f t="shared" si="64"/>
        <v>0</v>
      </c>
      <c r="BK131" s="25" t="str">
        <f t="shared" si="65"/>
        <v>100%</v>
      </c>
      <c r="BL131" s="26" t="str">
        <f t="shared" si="66"/>
        <v>0%</v>
      </c>
      <c r="BM131" s="111">
        <f t="shared" si="69"/>
        <v>396744.98</v>
      </c>
      <c r="BN131" s="186">
        <v>439993.04555555555</v>
      </c>
      <c r="BO131" s="135" t="str">
        <f t="shared" si="70"/>
        <v>0</v>
      </c>
      <c r="BP131" s="135">
        <f t="shared" si="85"/>
        <v>2639958.2733333334</v>
      </c>
      <c r="BQ131" s="135">
        <f t="shared" si="86"/>
        <v>0</v>
      </c>
      <c r="BR131" s="141">
        <f t="shared" si="71"/>
        <v>439993.04555555555</v>
      </c>
      <c r="BS131" s="185">
        <v>960610.7733333335</v>
      </c>
      <c r="BT131" s="135" t="str">
        <f t="shared" si="72"/>
        <v>0</v>
      </c>
      <c r="BU131" s="135">
        <f t="shared" si="87"/>
        <v>5763664.6400000015</v>
      </c>
      <c r="BV131" s="135">
        <f t="shared" si="73"/>
        <v>0</v>
      </c>
      <c r="BW131" s="141">
        <f t="shared" si="74"/>
        <v>960610.7733333335</v>
      </c>
      <c r="BX131" s="185">
        <v>1616414.2666666666</v>
      </c>
      <c r="BY131" s="135" t="str">
        <f t="shared" si="75"/>
        <v>0</v>
      </c>
      <c r="BZ131" s="135">
        <f t="shared" si="88"/>
        <v>9698485.6</v>
      </c>
      <c r="CA131" s="135">
        <f t="shared" si="76"/>
        <v>0</v>
      </c>
      <c r="CB131" s="141">
        <f t="shared" si="77"/>
        <v>1616414.2666666666</v>
      </c>
      <c r="CC131" s="230">
        <f t="shared" si="78"/>
        <v>1428516.671111111</v>
      </c>
      <c r="CD131" s="135" t="str">
        <f t="shared" si="79"/>
        <v>0</v>
      </c>
      <c r="CE131" s="135">
        <f t="shared" si="89"/>
        <v>8571100.026666667</v>
      </c>
      <c r="CF131" s="135">
        <f t="shared" si="80"/>
        <v>0</v>
      </c>
      <c r="CG131" s="141">
        <f t="shared" si="81"/>
        <v>1428516.671111111</v>
      </c>
      <c r="CH131" s="185">
        <v>0</v>
      </c>
      <c r="CI131" s="135" t="str">
        <f t="shared" si="82"/>
        <v>0</v>
      </c>
      <c r="CJ131" s="135">
        <f t="shared" si="90"/>
        <v>0</v>
      </c>
      <c r="CK131" s="135">
        <f t="shared" si="83"/>
        <v>0</v>
      </c>
      <c r="CL131" s="141">
        <f t="shared" si="84"/>
        <v>0</v>
      </c>
    </row>
    <row r="132" spans="1:90" ht="12.75">
      <c r="A132" s="3"/>
      <c r="B132" s="3" t="s">
        <v>390</v>
      </c>
      <c r="C132" s="2" t="s">
        <v>137</v>
      </c>
      <c r="D132" s="5">
        <f t="shared" si="67"/>
        <v>83086</v>
      </c>
      <c r="E132" s="190">
        <v>603</v>
      </c>
      <c r="F132" s="18">
        <f t="shared" si="68"/>
        <v>516</v>
      </c>
      <c r="G132" s="214">
        <v>8.558512827398594</v>
      </c>
      <c r="H132" s="202">
        <v>124</v>
      </c>
      <c r="I132"/>
      <c r="J132" s="196">
        <v>12865</v>
      </c>
      <c r="K132" s="196">
        <v>19351</v>
      </c>
      <c r="L132" s="196">
        <v>16311</v>
      </c>
      <c r="M132" s="196">
        <v>12992</v>
      </c>
      <c r="N132" s="196">
        <v>11291</v>
      </c>
      <c r="O132" s="196">
        <v>6603</v>
      </c>
      <c r="P132" s="196">
        <v>3489</v>
      </c>
      <c r="Q132" s="196">
        <v>184</v>
      </c>
      <c r="R132" s="196">
        <v>83086</v>
      </c>
      <c r="S132" s="5"/>
      <c r="T132" s="9">
        <f t="shared" si="46"/>
        <v>0.1548395638254339</v>
      </c>
      <c r="U132" s="9">
        <f t="shared" si="47"/>
        <v>0.23290325686637942</v>
      </c>
      <c r="V132" s="9">
        <f t="shared" si="48"/>
        <v>0.19631466191656838</v>
      </c>
      <c r="W132" s="9">
        <f t="shared" si="49"/>
        <v>0.15636810052235034</v>
      </c>
      <c r="X132" s="9">
        <f t="shared" si="50"/>
        <v>0.1358953373612883</v>
      </c>
      <c r="Y132" s="9">
        <f t="shared" si="51"/>
        <v>0.07947187251763234</v>
      </c>
      <c r="Z132" s="9">
        <f t="shared" si="52"/>
        <v>0.041992634138121945</v>
      </c>
      <c r="AA132" s="9">
        <f t="shared" si="53"/>
        <v>0.002214572852225405</v>
      </c>
      <c r="AB132" s="9"/>
      <c r="AC132" s="196">
        <v>32</v>
      </c>
      <c r="AD132" s="196">
        <v>98</v>
      </c>
      <c r="AE132" s="196">
        <v>74</v>
      </c>
      <c r="AF132" s="196">
        <v>43</v>
      </c>
      <c r="AG132" s="196">
        <v>48</v>
      </c>
      <c r="AH132" s="196">
        <v>50</v>
      </c>
      <c r="AI132" s="196">
        <v>18</v>
      </c>
      <c r="AJ132" s="196">
        <v>1</v>
      </c>
      <c r="AK132" s="196">
        <v>364</v>
      </c>
      <c r="AL132" s="5"/>
      <c r="AM132" s="193">
        <v>-56</v>
      </c>
      <c r="AN132" s="193">
        <v>-18</v>
      </c>
      <c r="AO132" s="193">
        <v>-21</v>
      </c>
      <c r="AP132" s="193">
        <v>-31</v>
      </c>
      <c r="AQ132" s="193">
        <v>-15</v>
      </c>
      <c r="AR132" s="193">
        <v>-11</v>
      </c>
      <c r="AS132" s="193">
        <v>1</v>
      </c>
      <c r="AT132" s="193">
        <v>-1</v>
      </c>
      <c r="AU132" s="193">
        <v>-152</v>
      </c>
      <c r="AV132">
        <f t="shared" si="54"/>
        <v>56</v>
      </c>
      <c r="AW132">
        <f t="shared" si="55"/>
        <v>18</v>
      </c>
      <c r="AX132">
        <f t="shared" si="56"/>
        <v>21</v>
      </c>
      <c r="AY132">
        <f t="shared" si="57"/>
        <v>31</v>
      </c>
      <c r="AZ132">
        <f t="shared" si="58"/>
        <v>15</v>
      </c>
      <c r="BA132">
        <f t="shared" si="59"/>
        <v>11</v>
      </c>
      <c r="BB132">
        <f t="shared" si="60"/>
        <v>-1</v>
      </c>
      <c r="BC132">
        <f t="shared" si="61"/>
        <v>1</v>
      </c>
      <c r="BD132">
        <f t="shared" si="62"/>
        <v>152</v>
      </c>
      <c r="BG132" s="188">
        <v>590719.8533333335</v>
      </c>
      <c r="BH132" s="107" t="str">
        <f t="shared" si="63"/>
        <v>0</v>
      </c>
      <c r="BI132" s="108">
        <f t="shared" si="64"/>
        <v>3544319.120000001</v>
      </c>
      <c r="BJ132" s="27">
        <f t="shared" si="64"/>
        <v>0</v>
      </c>
      <c r="BK132" s="25" t="str">
        <f t="shared" si="65"/>
        <v>100%</v>
      </c>
      <c r="BL132" s="26" t="str">
        <f t="shared" si="66"/>
        <v>0%</v>
      </c>
      <c r="BM132" s="111">
        <f t="shared" si="69"/>
        <v>590719.8533333335</v>
      </c>
      <c r="BN132" s="186">
        <v>824210.2844444443</v>
      </c>
      <c r="BO132" s="135" t="str">
        <f t="shared" si="70"/>
        <v>0</v>
      </c>
      <c r="BP132" s="135">
        <f t="shared" si="85"/>
        <v>4945261.706666666</v>
      </c>
      <c r="BQ132" s="135">
        <f t="shared" si="86"/>
        <v>0</v>
      </c>
      <c r="BR132" s="141">
        <f t="shared" si="71"/>
        <v>824210.2844444443</v>
      </c>
      <c r="BS132" s="185">
        <v>654545.8044444446</v>
      </c>
      <c r="BT132" s="135" t="str">
        <f t="shared" si="72"/>
        <v>0</v>
      </c>
      <c r="BU132" s="135">
        <f t="shared" si="87"/>
        <v>3927274.8266666676</v>
      </c>
      <c r="BV132" s="135">
        <f t="shared" si="73"/>
        <v>0</v>
      </c>
      <c r="BW132" s="141">
        <f t="shared" si="74"/>
        <v>654545.8044444446</v>
      </c>
      <c r="BX132" s="185">
        <v>737502.6666666666</v>
      </c>
      <c r="BY132" s="135" t="str">
        <f t="shared" si="75"/>
        <v>0</v>
      </c>
      <c r="BZ132" s="135">
        <f t="shared" si="88"/>
        <v>4425016</v>
      </c>
      <c r="CA132" s="135">
        <f t="shared" si="76"/>
        <v>0</v>
      </c>
      <c r="CB132" s="141">
        <f t="shared" si="77"/>
        <v>737502.6666666666</v>
      </c>
      <c r="CC132" s="230">
        <f t="shared" si="78"/>
        <v>784403.6822222222</v>
      </c>
      <c r="CD132" s="135" t="str">
        <f t="shared" si="79"/>
        <v>0</v>
      </c>
      <c r="CE132" s="135">
        <f t="shared" si="89"/>
        <v>4706422.093333334</v>
      </c>
      <c r="CF132" s="135">
        <f t="shared" si="80"/>
        <v>0</v>
      </c>
      <c r="CG132" s="141">
        <f t="shared" si="81"/>
        <v>784403.6822222222</v>
      </c>
      <c r="CH132" s="185">
        <v>0</v>
      </c>
      <c r="CI132" s="135" t="str">
        <f t="shared" si="82"/>
        <v>0</v>
      </c>
      <c r="CJ132" s="135">
        <f t="shared" si="90"/>
        <v>0</v>
      </c>
      <c r="CK132" s="135">
        <f t="shared" si="83"/>
        <v>0</v>
      </c>
      <c r="CL132" s="141">
        <f t="shared" si="84"/>
        <v>0</v>
      </c>
    </row>
    <row r="133" spans="1:90" ht="12.75">
      <c r="A133" s="3" t="s">
        <v>395</v>
      </c>
      <c r="B133" s="3" t="s">
        <v>384</v>
      </c>
      <c r="C133" s="2" t="s">
        <v>138</v>
      </c>
      <c r="D133" s="5">
        <f t="shared" si="67"/>
        <v>42101</v>
      </c>
      <c r="E133" s="190">
        <v>202</v>
      </c>
      <c r="F133" s="18">
        <f t="shared" si="68"/>
        <v>427</v>
      </c>
      <c r="G133" s="214">
        <v>11.340210360902196</v>
      </c>
      <c r="H133" s="202">
        <v>54</v>
      </c>
      <c r="I133"/>
      <c r="J133" s="196">
        <v>554</v>
      </c>
      <c r="K133" s="196">
        <v>2894</v>
      </c>
      <c r="L133" s="196">
        <v>6567</v>
      </c>
      <c r="M133" s="196">
        <v>13901</v>
      </c>
      <c r="N133" s="196">
        <v>8642</v>
      </c>
      <c r="O133" s="196">
        <v>4199</v>
      </c>
      <c r="P133" s="196">
        <v>4375</v>
      </c>
      <c r="Q133" s="196">
        <v>969</v>
      </c>
      <c r="R133" s="196">
        <v>42101</v>
      </c>
      <c r="S133" s="5"/>
      <c r="T133" s="9">
        <f t="shared" si="46"/>
        <v>0.013158832331773592</v>
      </c>
      <c r="U133" s="9">
        <f t="shared" si="47"/>
        <v>0.06873945987031187</v>
      </c>
      <c r="V133" s="9">
        <f t="shared" si="48"/>
        <v>0.15598204318187217</v>
      </c>
      <c r="W133" s="9">
        <f t="shared" si="49"/>
        <v>0.33018218094582075</v>
      </c>
      <c r="X133" s="9">
        <f t="shared" si="50"/>
        <v>0.20526828341369563</v>
      </c>
      <c r="Y133" s="9">
        <f t="shared" si="51"/>
        <v>0.09973634830526591</v>
      </c>
      <c r="Z133" s="9">
        <f t="shared" si="52"/>
        <v>0.10391677157312178</v>
      </c>
      <c r="AA133" s="9">
        <f t="shared" si="53"/>
        <v>0.023016080378138286</v>
      </c>
      <c r="AB133" s="9"/>
      <c r="AC133" s="196">
        <v>7</v>
      </c>
      <c r="AD133" s="196">
        <v>13</v>
      </c>
      <c r="AE133" s="196">
        <v>94</v>
      </c>
      <c r="AF133" s="196">
        <v>85</v>
      </c>
      <c r="AG133" s="196">
        <v>30</v>
      </c>
      <c r="AH133" s="196">
        <v>84</v>
      </c>
      <c r="AI133" s="196">
        <v>32</v>
      </c>
      <c r="AJ133" s="196">
        <v>22</v>
      </c>
      <c r="AK133" s="196">
        <v>367</v>
      </c>
      <c r="AL133" s="5"/>
      <c r="AM133" s="193">
        <v>-7</v>
      </c>
      <c r="AN133" s="193">
        <v>3</v>
      </c>
      <c r="AO133" s="193">
        <v>-15</v>
      </c>
      <c r="AP133" s="193">
        <v>-21</v>
      </c>
      <c r="AQ133" s="193">
        <v>-14</v>
      </c>
      <c r="AR133" s="193">
        <v>-1</v>
      </c>
      <c r="AS133" s="193">
        <v>-1</v>
      </c>
      <c r="AT133" s="193">
        <v>-4</v>
      </c>
      <c r="AU133" s="193">
        <v>-60</v>
      </c>
      <c r="AV133">
        <f t="shared" si="54"/>
        <v>7</v>
      </c>
      <c r="AW133">
        <f t="shared" si="55"/>
        <v>-3</v>
      </c>
      <c r="AX133">
        <f t="shared" si="56"/>
        <v>15</v>
      </c>
      <c r="AY133">
        <f t="shared" si="57"/>
        <v>21</v>
      </c>
      <c r="AZ133">
        <f t="shared" si="58"/>
        <v>14</v>
      </c>
      <c r="BA133">
        <f t="shared" si="59"/>
        <v>1</v>
      </c>
      <c r="BB133">
        <f t="shared" si="60"/>
        <v>1</v>
      </c>
      <c r="BC133">
        <f t="shared" si="61"/>
        <v>4</v>
      </c>
      <c r="BD133">
        <f t="shared" si="62"/>
        <v>60</v>
      </c>
      <c r="BG133" s="188">
        <v>305114.64</v>
      </c>
      <c r="BH133" s="107">
        <f t="shared" si="63"/>
        <v>76278.66</v>
      </c>
      <c r="BI133" s="108">
        <f t="shared" si="64"/>
        <v>1830687.84</v>
      </c>
      <c r="BJ133" s="27">
        <f t="shared" si="64"/>
        <v>457671.96</v>
      </c>
      <c r="BK133" s="25">
        <f t="shared" si="65"/>
        <v>0.8</v>
      </c>
      <c r="BL133" s="26">
        <f t="shared" si="66"/>
        <v>0.2</v>
      </c>
      <c r="BM133" s="111">
        <f t="shared" si="69"/>
        <v>305114.64</v>
      </c>
      <c r="BN133" s="186">
        <v>266699.15199999994</v>
      </c>
      <c r="BO133" s="135">
        <f t="shared" si="70"/>
        <v>66674.78799999999</v>
      </c>
      <c r="BP133" s="135">
        <f t="shared" si="85"/>
        <v>1600194.9119999995</v>
      </c>
      <c r="BQ133" s="135">
        <f t="shared" si="86"/>
        <v>400048.7279999999</v>
      </c>
      <c r="BR133" s="141">
        <f t="shared" si="71"/>
        <v>266699.15199999994</v>
      </c>
      <c r="BS133" s="185">
        <v>368315.68177777785</v>
      </c>
      <c r="BT133" s="135">
        <f t="shared" si="72"/>
        <v>92078.92044444446</v>
      </c>
      <c r="BU133" s="135">
        <f t="shared" si="87"/>
        <v>2209894.090666667</v>
      </c>
      <c r="BV133" s="135">
        <f t="shared" si="73"/>
        <v>552473.5226666668</v>
      </c>
      <c r="BW133" s="141">
        <f t="shared" si="74"/>
        <v>368315.68177777785</v>
      </c>
      <c r="BX133" s="185">
        <v>380797.9733333334</v>
      </c>
      <c r="BY133" s="135">
        <f t="shared" si="75"/>
        <v>95199.49333333335</v>
      </c>
      <c r="BZ133" s="135">
        <f t="shared" si="88"/>
        <v>2284787.8400000003</v>
      </c>
      <c r="CA133" s="135">
        <f t="shared" si="76"/>
        <v>571196.9600000001</v>
      </c>
      <c r="CB133" s="141">
        <f t="shared" si="77"/>
        <v>380797.9733333334</v>
      </c>
      <c r="CC133" s="230">
        <f t="shared" si="78"/>
        <v>606487.5875555556</v>
      </c>
      <c r="CD133" s="135">
        <f t="shared" si="79"/>
        <v>151621.8968888889</v>
      </c>
      <c r="CE133" s="135">
        <f t="shared" si="89"/>
        <v>3638925.5253333338</v>
      </c>
      <c r="CF133" s="135">
        <f t="shared" si="80"/>
        <v>909731.3813333334</v>
      </c>
      <c r="CG133" s="141">
        <f t="shared" si="81"/>
        <v>606487.5875555556</v>
      </c>
      <c r="CH133" s="185">
        <v>0</v>
      </c>
      <c r="CI133" s="135">
        <f t="shared" si="82"/>
        <v>0</v>
      </c>
      <c r="CJ133" s="135">
        <f t="shared" si="90"/>
        <v>0</v>
      </c>
      <c r="CK133" s="135">
        <f t="shared" si="83"/>
        <v>0</v>
      </c>
      <c r="CL133" s="141">
        <f t="shared" si="84"/>
        <v>0</v>
      </c>
    </row>
    <row r="134" spans="1:90" ht="12.75">
      <c r="A134" s="3" t="s">
        <v>378</v>
      </c>
      <c r="B134" s="3" t="s">
        <v>379</v>
      </c>
      <c r="C134" s="2" t="s">
        <v>139</v>
      </c>
      <c r="D134" s="5">
        <f t="shared" si="67"/>
        <v>40996</v>
      </c>
      <c r="E134" s="190">
        <v>515</v>
      </c>
      <c r="F134" s="18">
        <f t="shared" si="68"/>
        <v>146</v>
      </c>
      <c r="G134" s="214">
        <v>6.080538175886806</v>
      </c>
      <c r="H134" s="202">
        <v>2</v>
      </c>
      <c r="I134"/>
      <c r="J134" s="196">
        <v>8425</v>
      </c>
      <c r="K134" s="196">
        <v>12712</v>
      </c>
      <c r="L134" s="196">
        <v>8624</v>
      </c>
      <c r="M134" s="196">
        <v>4684</v>
      </c>
      <c r="N134" s="196">
        <v>3616</v>
      </c>
      <c r="O134" s="196">
        <v>2063</v>
      </c>
      <c r="P134" s="196">
        <v>825</v>
      </c>
      <c r="Q134" s="196">
        <v>47</v>
      </c>
      <c r="R134" s="196">
        <v>40996</v>
      </c>
      <c r="S134" s="5"/>
      <c r="T134" s="9">
        <f aca="true" t="shared" si="91" ref="T134:T197">J134/R134</f>
        <v>0.20550785442482195</v>
      </c>
      <c r="U134" s="9">
        <f aca="true" t="shared" si="92" ref="U134:U197">K134/R134</f>
        <v>0.31007903210069276</v>
      </c>
      <c r="V134" s="9">
        <f aca="true" t="shared" si="93" ref="V134:V197">L134/R134</f>
        <v>0.21036198653527174</v>
      </c>
      <c r="W134" s="9">
        <f aca="true" t="shared" si="94" ref="W134:W197">M134/R134</f>
        <v>0.11425504927309982</v>
      </c>
      <c r="X134" s="9">
        <f aca="true" t="shared" si="95" ref="X134:X197">N134/R134</f>
        <v>0.08820372719289687</v>
      </c>
      <c r="Y134" s="9">
        <f aca="true" t="shared" si="96" ref="Y134:Y197">O134/R134</f>
        <v>0.050321982632451946</v>
      </c>
      <c r="Z134" s="9">
        <f aca="true" t="shared" si="97" ref="Z134:Z197">P134/R134</f>
        <v>0.020123914528246658</v>
      </c>
      <c r="AA134" s="9">
        <f aca="true" t="shared" si="98" ref="AA134:AA197">Q134/R134</f>
        <v>0.0011464533125182944</v>
      </c>
      <c r="AB134" s="9"/>
      <c r="AC134" s="196">
        <v>8</v>
      </c>
      <c r="AD134" s="196">
        <v>66</v>
      </c>
      <c r="AE134" s="196">
        <v>-3</v>
      </c>
      <c r="AF134" s="196">
        <v>14</v>
      </c>
      <c r="AG134" s="196">
        <v>19</v>
      </c>
      <c r="AH134" s="196">
        <v>9</v>
      </c>
      <c r="AI134" s="196">
        <v>1</v>
      </c>
      <c r="AJ134" s="196">
        <v>1</v>
      </c>
      <c r="AK134" s="196">
        <v>115</v>
      </c>
      <c r="AL134" s="5"/>
      <c r="AM134" s="193">
        <v>14</v>
      </c>
      <c r="AN134" s="193">
        <v>-35</v>
      </c>
      <c r="AO134" s="193">
        <v>-10</v>
      </c>
      <c r="AP134" s="193">
        <v>5</v>
      </c>
      <c r="AQ134" s="193">
        <v>-7</v>
      </c>
      <c r="AR134" s="193">
        <v>3</v>
      </c>
      <c r="AS134" s="193">
        <v>-2</v>
      </c>
      <c r="AT134" s="193">
        <v>1</v>
      </c>
      <c r="AU134" s="193">
        <v>-31</v>
      </c>
      <c r="AV134">
        <f aca="true" t="shared" si="99" ref="AV134:AV197">AM134*$AU$3</f>
        <v>-14</v>
      </c>
      <c r="AW134">
        <f aca="true" t="shared" si="100" ref="AW134:AW197">AN134*$AU$3</f>
        <v>35</v>
      </c>
      <c r="AX134">
        <f aca="true" t="shared" si="101" ref="AX134:AX197">AO134*$AU$3</f>
        <v>10</v>
      </c>
      <c r="AY134">
        <f aca="true" t="shared" si="102" ref="AY134:AY197">AP134*$AU$3</f>
        <v>-5</v>
      </c>
      <c r="AZ134">
        <f aca="true" t="shared" si="103" ref="AZ134:AZ197">AQ134*$AU$3</f>
        <v>7</v>
      </c>
      <c r="BA134">
        <f aca="true" t="shared" si="104" ref="BA134:BA197">AR134*$AU$3</f>
        <v>-3</v>
      </c>
      <c r="BB134">
        <f aca="true" t="shared" si="105" ref="BB134:BB197">AS134*$AU$3</f>
        <v>2</v>
      </c>
      <c r="BC134">
        <f aca="true" t="shared" si="106" ref="BC134:BC197">AT134*$AU$3</f>
        <v>-1</v>
      </c>
      <c r="BD134">
        <f aca="true" t="shared" si="107" ref="BD134:BD197">AU134*$AU$3</f>
        <v>31</v>
      </c>
      <c r="BG134" s="188">
        <v>0</v>
      </c>
      <c r="BH134" s="107">
        <f aca="true" t="shared" si="108" ref="BH134:BH197">IF(A134="","0",(25%*BG134))</f>
        <v>0</v>
      </c>
      <c r="BI134" s="108">
        <f aca="true" t="shared" si="109" ref="BI134:BI197">BG134*6</f>
        <v>0</v>
      </c>
      <c r="BJ134" s="27">
        <f aca="true" t="shared" si="110" ref="BJ134:BJ197">BH134*6</f>
        <v>0</v>
      </c>
      <c r="BK134" s="25">
        <f aca="true" t="shared" si="111" ref="BK134:BK197">IF(A134="","100%",80%)</f>
        <v>0.8</v>
      </c>
      <c r="BL134" s="26">
        <f aca="true" t="shared" si="112" ref="BL134:BL197">IF(A134="","0%",20%)</f>
        <v>0.2</v>
      </c>
      <c r="BM134" s="111">
        <f t="shared" si="69"/>
        <v>0</v>
      </c>
      <c r="BN134" s="186">
        <v>147406.25066666672</v>
      </c>
      <c r="BO134" s="135">
        <f t="shared" si="70"/>
        <v>36851.56266666668</v>
      </c>
      <c r="BP134" s="135">
        <f t="shared" si="85"/>
        <v>884437.5040000003</v>
      </c>
      <c r="BQ134" s="135">
        <f t="shared" si="86"/>
        <v>221109.37600000008</v>
      </c>
      <c r="BR134" s="141">
        <f t="shared" si="71"/>
        <v>147406.25066666672</v>
      </c>
      <c r="BS134" s="185">
        <v>170947.25600000005</v>
      </c>
      <c r="BT134" s="135">
        <f t="shared" si="72"/>
        <v>42736.81400000001</v>
      </c>
      <c r="BU134" s="135">
        <f t="shared" si="87"/>
        <v>1025683.5360000003</v>
      </c>
      <c r="BV134" s="135">
        <f t="shared" si="73"/>
        <v>256420.88400000008</v>
      </c>
      <c r="BW134" s="141">
        <f t="shared" si="74"/>
        <v>170947.25600000005</v>
      </c>
      <c r="BX134" s="185">
        <v>132603.09333333335</v>
      </c>
      <c r="BY134" s="135">
        <f t="shared" si="75"/>
        <v>33150.77333333334</v>
      </c>
      <c r="BZ134" s="135">
        <f t="shared" si="88"/>
        <v>795618.56</v>
      </c>
      <c r="CA134" s="135">
        <f t="shared" si="76"/>
        <v>198904.64</v>
      </c>
      <c r="CB134" s="141">
        <f t="shared" si="77"/>
        <v>132603.09333333335</v>
      </c>
      <c r="CC134" s="230">
        <f t="shared" si="78"/>
        <v>159362.81422222225</v>
      </c>
      <c r="CD134" s="135">
        <f t="shared" si="79"/>
        <v>39840.70355555556</v>
      </c>
      <c r="CE134" s="135">
        <f t="shared" si="89"/>
        <v>956176.8853333335</v>
      </c>
      <c r="CF134" s="135">
        <f t="shared" si="80"/>
        <v>239044.22133333338</v>
      </c>
      <c r="CG134" s="141">
        <f t="shared" si="81"/>
        <v>159362.81422222225</v>
      </c>
      <c r="CH134" s="185">
        <v>0</v>
      </c>
      <c r="CI134" s="135">
        <f t="shared" si="82"/>
        <v>0</v>
      </c>
      <c r="CJ134" s="135">
        <f t="shared" si="90"/>
        <v>0</v>
      </c>
      <c r="CK134" s="135">
        <f t="shared" si="83"/>
        <v>0</v>
      </c>
      <c r="CL134" s="141">
        <f t="shared" si="84"/>
        <v>0</v>
      </c>
    </row>
    <row r="135" spans="1:90" ht="12.75">
      <c r="A135" s="3"/>
      <c r="B135" s="3" t="s">
        <v>385</v>
      </c>
      <c r="C135" s="2" t="s">
        <v>140</v>
      </c>
      <c r="D135" s="5">
        <f aca="true" t="shared" si="113" ref="D135:D198">R135</f>
        <v>108333</v>
      </c>
      <c r="E135" s="190">
        <v>469</v>
      </c>
      <c r="F135" s="18">
        <f aca="true" t="shared" si="114" ref="F135:F198">AK135+BD135</f>
        <v>714</v>
      </c>
      <c r="G135" s="214">
        <v>8.521364931366056</v>
      </c>
      <c r="H135" s="202">
        <v>121</v>
      </c>
      <c r="I135"/>
      <c r="J135" s="196">
        <v>879</v>
      </c>
      <c r="K135" s="196">
        <v>5698</v>
      </c>
      <c r="L135" s="196">
        <v>23368</v>
      </c>
      <c r="M135" s="196">
        <v>45149</v>
      </c>
      <c r="N135" s="196">
        <v>18209</v>
      </c>
      <c r="O135" s="196">
        <v>9665</v>
      </c>
      <c r="P135" s="196">
        <v>4946</v>
      </c>
      <c r="Q135" s="196">
        <v>419</v>
      </c>
      <c r="R135" s="196">
        <v>108333</v>
      </c>
      <c r="S135" s="5"/>
      <c r="T135" s="9">
        <f t="shared" si="91"/>
        <v>0.008113871119603445</v>
      </c>
      <c r="U135" s="9">
        <f t="shared" si="92"/>
        <v>0.05259708491410743</v>
      </c>
      <c r="V135" s="9">
        <f t="shared" si="93"/>
        <v>0.21570527909316645</v>
      </c>
      <c r="W135" s="9">
        <f t="shared" si="94"/>
        <v>0.4167612823424072</v>
      </c>
      <c r="X135" s="9">
        <f t="shared" si="95"/>
        <v>0.16808359410336648</v>
      </c>
      <c r="Y135" s="9">
        <f t="shared" si="96"/>
        <v>0.089215659125105</v>
      </c>
      <c r="Z135" s="9">
        <f t="shared" si="97"/>
        <v>0.045655525093923364</v>
      </c>
      <c r="AA135" s="9">
        <f t="shared" si="98"/>
        <v>0.003867704208320641</v>
      </c>
      <c r="AB135" s="9"/>
      <c r="AC135" s="196">
        <v>5</v>
      </c>
      <c r="AD135" s="196">
        <v>2</v>
      </c>
      <c r="AE135" s="196">
        <v>200</v>
      </c>
      <c r="AF135" s="196">
        <v>226</v>
      </c>
      <c r="AG135" s="196">
        <v>94</v>
      </c>
      <c r="AH135" s="196">
        <v>67</v>
      </c>
      <c r="AI135" s="196">
        <v>25</v>
      </c>
      <c r="AJ135" s="196">
        <v>8</v>
      </c>
      <c r="AK135" s="196">
        <v>627</v>
      </c>
      <c r="AL135" s="5"/>
      <c r="AM135" s="193">
        <v>10</v>
      </c>
      <c r="AN135" s="193">
        <v>-3</v>
      </c>
      <c r="AO135" s="193">
        <v>-46</v>
      </c>
      <c r="AP135" s="193">
        <v>-42</v>
      </c>
      <c r="AQ135" s="193">
        <v>-10</v>
      </c>
      <c r="AR135" s="193">
        <v>-3</v>
      </c>
      <c r="AS135" s="193">
        <v>6</v>
      </c>
      <c r="AT135" s="193">
        <v>1</v>
      </c>
      <c r="AU135" s="193">
        <v>-87</v>
      </c>
      <c r="AV135">
        <f t="shared" si="99"/>
        <v>-10</v>
      </c>
      <c r="AW135">
        <f t="shared" si="100"/>
        <v>3</v>
      </c>
      <c r="AX135">
        <f t="shared" si="101"/>
        <v>46</v>
      </c>
      <c r="AY135">
        <f t="shared" si="102"/>
        <v>42</v>
      </c>
      <c r="AZ135">
        <f t="shared" si="103"/>
        <v>10</v>
      </c>
      <c r="BA135">
        <f t="shared" si="104"/>
        <v>3</v>
      </c>
      <c r="BB135">
        <f t="shared" si="105"/>
        <v>-6</v>
      </c>
      <c r="BC135">
        <f t="shared" si="106"/>
        <v>-1</v>
      </c>
      <c r="BD135">
        <f t="shared" si="107"/>
        <v>87</v>
      </c>
      <c r="BG135" s="188">
        <v>1848758.0466666666</v>
      </c>
      <c r="BH135" s="107" t="str">
        <f t="shared" si="108"/>
        <v>0</v>
      </c>
      <c r="BI135" s="108">
        <f t="shared" si="109"/>
        <v>11092548.28</v>
      </c>
      <c r="BJ135" s="27">
        <f t="shared" si="110"/>
        <v>0</v>
      </c>
      <c r="BK135" s="25" t="str">
        <f t="shared" si="111"/>
        <v>100%</v>
      </c>
      <c r="BL135" s="26" t="str">
        <f t="shared" si="112"/>
        <v>0%</v>
      </c>
      <c r="BM135" s="111">
        <f aca="true" t="shared" si="115" ref="BM135:BM198">BG135</f>
        <v>1848758.0466666666</v>
      </c>
      <c r="BN135" s="186">
        <v>1120350.2311111111</v>
      </c>
      <c r="BO135" s="135" t="str">
        <f aca="true" t="shared" si="116" ref="BO135:BO198">IF($A135="","0",(25%*BN135))</f>
        <v>0</v>
      </c>
      <c r="BP135" s="135">
        <f t="shared" si="85"/>
        <v>6722101.386666667</v>
      </c>
      <c r="BQ135" s="135">
        <f t="shared" si="86"/>
        <v>0</v>
      </c>
      <c r="BR135" s="141">
        <f aca="true" t="shared" si="117" ref="BR135:BR198">BN135</f>
        <v>1120350.2311111111</v>
      </c>
      <c r="BS135" s="185">
        <v>2354192.017777778</v>
      </c>
      <c r="BT135" s="135" t="str">
        <f aca="true" t="shared" si="118" ref="BT135:BT198">IF($A135="","0",(25%*BS135))</f>
        <v>0</v>
      </c>
      <c r="BU135" s="135">
        <f t="shared" si="87"/>
        <v>14125152.10666667</v>
      </c>
      <c r="BV135" s="135">
        <f aca="true" t="shared" si="119" ref="BV135:BV198">BT135*6</f>
        <v>0</v>
      </c>
      <c r="BW135" s="141">
        <f aca="true" t="shared" si="120" ref="BW135:BW198">BS135</f>
        <v>2354192.017777778</v>
      </c>
      <c r="BX135" s="185">
        <v>1462767.8666666665</v>
      </c>
      <c r="BY135" s="135" t="str">
        <f aca="true" t="shared" si="121" ref="BY135:BY198">IF($A135="","0",(25%*BX135))</f>
        <v>0</v>
      </c>
      <c r="BZ135" s="135">
        <f t="shared" si="88"/>
        <v>8776607.2</v>
      </c>
      <c r="CA135" s="135">
        <f aca="true" t="shared" si="122" ref="CA135:CA198">BY135*6</f>
        <v>0</v>
      </c>
      <c r="CB135" s="141">
        <f aca="true" t="shared" si="123" ref="CB135:CB198">BX135</f>
        <v>1462767.8666666665</v>
      </c>
      <c r="CC135" s="230">
        <f aca="true" t="shared" si="124" ref="CC135:CC198">IF(A135="",1,0.8)*(IF(SUMPRODUCT($CO$10:$CV$10,AC135:AJ135)+SUMPRODUCT($CO$10:$CV$10,AV135:BC135)&gt;0,SUMPRODUCT($CO$10:$CV$10,AC135:AJ135)+SUMPRODUCT($CO$10:$CV$10,AV135:BC135),0)+H135*350)</f>
        <v>1159645.888888889</v>
      </c>
      <c r="CD135" s="135" t="str">
        <f aca="true" t="shared" si="125" ref="CD135:CD198">IF($A135="","0",(25%*CC135))</f>
        <v>0</v>
      </c>
      <c r="CE135" s="135">
        <f t="shared" si="89"/>
        <v>6957875.333333334</v>
      </c>
      <c r="CF135" s="135">
        <f aca="true" t="shared" si="126" ref="CF135:CF198">CD135*6</f>
        <v>0</v>
      </c>
      <c r="CG135" s="141">
        <f aca="true" t="shared" si="127" ref="CG135:CG198">CC135</f>
        <v>1159645.888888889</v>
      </c>
      <c r="CH135" s="185">
        <v>0</v>
      </c>
      <c r="CI135" s="135" t="str">
        <f aca="true" t="shared" si="128" ref="CI135:CI198">IF($A135="","0",(25%*CH135))</f>
        <v>0</v>
      </c>
      <c r="CJ135" s="135">
        <f t="shared" si="90"/>
        <v>0</v>
      </c>
      <c r="CK135" s="135">
        <f aca="true" t="shared" si="129" ref="CK135:CK198">CI135*6</f>
        <v>0</v>
      </c>
      <c r="CL135" s="141">
        <f aca="true" t="shared" si="130" ref="CL135:CL198">CH135</f>
        <v>0</v>
      </c>
    </row>
    <row r="136" spans="1:90" ht="12.75">
      <c r="A136" s="3" t="s">
        <v>391</v>
      </c>
      <c r="B136" s="3" t="s">
        <v>379</v>
      </c>
      <c r="C136" s="2" t="s">
        <v>141</v>
      </c>
      <c r="D136" s="5">
        <f t="shared" si="113"/>
        <v>47679</v>
      </c>
      <c r="E136" s="190">
        <v>372</v>
      </c>
      <c r="F136" s="18">
        <f t="shared" si="114"/>
        <v>482</v>
      </c>
      <c r="G136" s="214">
        <v>6.293460547233985</v>
      </c>
      <c r="H136" s="202">
        <v>115</v>
      </c>
      <c r="I136"/>
      <c r="J136" s="196">
        <v>8247</v>
      </c>
      <c r="K136" s="196">
        <v>14980</v>
      </c>
      <c r="L136" s="196">
        <v>10594</v>
      </c>
      <c r="M136" s="196">
        <v>6964</v>
      </c>
      <c r="N136" s="196">
        <v>3873</v>
      </c>
      <c r="O136" s="196">
        <v>1993</v>
      </c>
      <c r="P136" s="196">
        <v>965</v>
      </c>
      <c r="Q136" s="196">
        <v>63</v>
      </c>
      <c r="R136" s="196">
        <v>47679</v>
      </c>
      <c r="S136" s="5"/>
      <c r="T136" s="9">
        <f t="shared" si="91"/>
        <v>0.17296923173724282</v>
      </c>
      <c r="U136" s="9">
        <f t="shared" si="92"/>
        <v>0.31418444178778915</v>
      </c>
      <c r="V136" s="9">
        <f t="shared" si="93"/>
        <v>0.22219425742989576</v>
      </c>
      <c r="W136" s="9">
        <f t="shared" si="94"/>
        <v>0.14606011032110572</v>
      </c>
      <c r="X136" s="9">
        <f t="shared" si="95"/>
        <v>0.08123073051028755</v>
      </c>
      <c r="Y136" s="9">
        <f t="shared" si="96"/>
        <v>0.04180037332997756</v>
      </c>
      <c r="Z136" s="9">
        <f t="shared" si="97"/>
        <v>0.02023951844627614</v>
      </c>
      <c r="AA136" s="9">
        <f t="shared" si="98"/>
        <v>0.0013213364374252815</v>
      </c>
      <c r="AB136" s="9"/>
      <c r="AC136" s="196">
        <v>11</v>
      </c>
      <c r="AD136" s="196">
        <v>131</v>
      </c>
      <c r="AE136" s="196">
        <v>97</v>
      </c>
      <c r="AF136" s="196">
        <v>108</v>
      </c>
      <c r="AG136" s="196">
        <v>63</v>
      </c>
      <c r="AH136" s="196">
        <v>41</v>
      </c>
      <c r="AI136" s="196">
        <v>3</v>
      </c>
      <c r="AJ136" s="196">
        <v>0</v>
      </c>
      <c r="AK136" s="196">
        <v>454</v>
      </c>
      <c r="AL136" s="5"/>
      <c r="AM136" s="193">
        <v>-7</v>
      </c>
      <c r="AN136" s="193">
        <v>-15</v>
      </c>
      <c r="AO136" s="193">
        <v>-3</v>
      </c>
      <c r="AP136" s="193">
        <v>-1</v>
      </c>
      <c r="AQ136" s="193">
        <v>-1</v>
      </c>
      <c r="AR136" s="193">
        <v>-1</v>
      </c>
      <c r="AS136" s="193">
        <v>-1</v>
      </c>
      <c r="AT136" s="193">
        <v>1</v>
      </c>
      <c r="AU136" s="193">
        <v>-28</v>
      </c>
      <c r="AV136">
        <f t="shared" si="99"/>
        <v>7</v>
      </c>
      <c r="AW136">
        <f t="shared" si="100"/>
        <v>15</v>
      </c>
      <c r="AX136">
        <f t="shared" si="101"/>
        <v>3</v>
      </c>
      <c r="AY136">
        <f t="shared" si="102"/>
        <v>1</v>
      </c>
      <c r="AZ136">
        <f t="shared" si="103"/>
        <v>1</v>
      </c>
      <c r="BA136">
        <f t="shared" si="104"/>
        <v>1</v>
      </c>
      <c r="BB136">
        <f t="shared" si="105"/>
        <v>1</v>
      </c>
      <c r="BC136">
        <f t="shared" si="106"/>
        <v>-1</v>
      </c>
      <c r="BD136">
        <f t="shared" si="107"/>
        <v>28</v>
      </c>
      <c r="BG136" s="188">
        <v>349762.44266666664</v>
      </c>
      <c r="BH136" s="107">
        <f t="shared" si="108"/>
        <v>87440.61066666666</v>
      </c>
      <c r="BI136" s="108">
        <f t="shared" si="109"/>
        <v>2098574.656</v>
      </c>
      <c r="BJ136" s="27">
        <f t="shared" si="110"/>
        <v>524643.664</v>
      </c>
      <c r="BK136" s="25">
        <f t="shared" si="111"/>
        <v>0.8</v>
      </c>
      <c r="BL136" s="26">
        <f t="shared" si="112"/>
        <v>0.2</v>
      </c>
      <c r="BM136" s="111">
        <f t="shared" si="115"/>
        <v>349762.44266666664</v>
      </c>
      <c r="BN136" s="186">
        <v>361527.14044444443</v>
      </c>
      <c r="BO136" s="135">
        <f t="shared" si="116"/>
        <v>90381.78511111111</v>
      </c>
      <c r="BP136" s="135">
        <f aca="true" t="shared" si="131" ref="BP136:BP199">BN136*6</f>
        <v>2169162.8426666665</v>
      </c>
      <c r="BQ136" s="135">
        <f aca="true" t="shared" si="132" ref="BQ136:BQ199">IF(BO136="","",(6*BO136))</f>
        <v>542290.7106666666</v>
      </c>
      <c r="BR136" s="141">
        <f t="shared" si="117"/>
        <v>361527.14044444443</v>
      </c>
      <c r="BS136" s="185">
        <v>311968.8835555556</v>
      </c>
      <c r="BT136" s="135">
        <f t="shared" si="118"/>
        <v>77992.2208888889</v>
      </c>
      <c r="BU136" s="135">
        <f aca="true" t="shared" si="133" ref="BU136:BU199">BS136*6</f>
        <v>1871813.3013333336</v>
      </c>
      <c r="BV136" s="135">
        <f t="shared" si="119"/>
        <v>467953.3253333334</v>
      </c>
      <c r="BW136" s="141">
        <f t="shared" si="120"/>
        <v>311968.8835555556</v>
      </c>
      <c r="BX136" s="185">
        <v>370846.4</v>
      </c>
      <c r="BY136" s="135">
        <f t="shared" si="121"/>
        <v>92711.6</v>
      </c>
      <c r="BZ136" s="135">
        <f aca="true" t="shared" si="134" ref="BZ136:BZ199">BX136*6</f>
        <v>2225078.4000000004</v>
      </c>
      <c r="CA136" s="135">
        <f t="shared" si="122"/>
        <v>556269.6000000001</v>
      </c>
      <c r="CB136" s="141">
        <f t="shared" si="123"/>
        <v>370846.4</v>
      </c>
      <c r="CC136" s="230">
        <f t="shared" si="124"/>
        <v>580637.3280000001</v>
      </c>
      <c r="CD136" s="135">
        <f t="shared" si="125"/>
        <v>145159.33200000002</v>
      </c>
      <c r="CE136" s="135">
        <f aca="true" t="shared" si="135" ref="CE136:CE199">CC136*6</f>
        <v>3483823.9680000003</v>
      </c>
      <c r="CF136" s="135">
        <f t="shared" si="126"/>
        <v>870955.9920000001</v>
      </c>
      <c r="CG136" s="141">
        <f t="shared" si="127"/>
        <v>580637.3280000001</v>
      </c>
      <c r="CH136" s="185">
        <v>0</v>
      </c>
      <c r="CI136" s="135">
        <f t="shared" si="128"/>
        <v>0</v>
      </c>
      <c r="CJ136" s="135">
        <f aca="true" t="shared" si="136" ref="CJ136:CJ199">CH136*6</f>
        <v>0</v>
      </c>
      <c r="CK136" s="135">
        <f t="shared" si="129"/>
        <v>0</v>
      </c>
      <c r="CL136" s="141">
        <f t="shared" si="130"/>
        <v>0</v>
      </c>
    </row>
    <row r="137" spans="1:90" ht="12.75">
      <c r="A137" s="3" t="s">
        <v>374</v>
      </c>
      <c r="B137" s="3" t="s">
        <v>375</v>
      </c>
      <c r="C137" s="2" t="s">
        <v>142</v>
      </c>
      <c r="D137" s="5">
        <f t="shared" si="113"/>
        <v>57947</v>
      </c>
      <c r="E137" s="190">
        <v>315</v>
      </c>
      <c r="F137" s="18">
        <f t="shared" si="114"/>
        <v>746</v>
      </c>
      <c r="G137" s="214">
        <v>11.04068089158706</v>
      </c>
      <c r="H137" s="202">
        <v>292</v>
      </c>
      <c r="I137"/>
      <c r="J137" s="196">
        <v>2185</v>
      </c>
      <c r="K137" s="196">
        <v>5570</v>
      </c>
      <c r="L137" s="196">
        <v>11926</v>
      </c>
      <c r="M137" s="196">
        <v>12557</v>
      </c>
      <c r="N137" s="196">
        <v>10241</v>
      </c>
      <c r="O137" s="196">
        <v>7638</v>
      </c>
      <c r="P137" s="196">
        <v>7064</v>
      </c>
      <c r="Q137" s="196">
        <v>766</v>
      </c>
      <c r="R137" s="196">
        <v>57947</v>
      </c>
      <c r="S137" s="5"/>
      <c r="T137" s="9">
        <f t="shared" si="91"/>
        <v>0.03770687007092688</v>
      </c>
      <c r="U137" s="9">
        <f t="shared" si="92"/>
        <v>0.09612231867050926</v>
      </c>
      <c r="V137" s="9">
        <f t="shared" si="93"/>
        <v>0.20580875627728787</v>
      </c>
      <c r="W137" s="9">
        <f t="shared" si="94"/>
        <v>0.21669801715360587</v>
      </c>
      <c r="X137" s="9">
        <f t="shared" si="95"/>
        <v>0.17673046059330078</v>
      </c>
      <c r="Y137" s="9">
        <f t="shared" si="96"/>
        <v>0.13181010233489224</v>
      </c>
      <c r="Z137" s="9">
        <f t="shared" si="97"/>
        <v>0.12190449893868535</v>
      </c>
      <c r="AA137" s="9">
        <f t="shared" si="98"/>
        <v>0.013218975960791758</v>
      </c>
      <c r="AB137" s="9"/>
      <c r="AC137" s="196">
        <v>-27</v>
      </c>
      <c r="AD137" s="196">
        <v>63</v>
      </c>
      <c r="AE137" s="196">
        <v>249</v>
      </c>
      <c r="AF137" s="196">
        <v>214</v>
      </c>
      <c r="AG137" s="196">
        <v>94</v>
      </c>
      <c r="AH137" s="196">
        <v>60</v>
      </c>
      <c r="AI137" s="196">
        <v>74</v>
      </c>
      <c r="AJ137" s="196">
        <v>1</v>
      </c>
      <c r="AK137" s="196">
        <v>728</v>
      </c>
      <c r="AL137" s="5"/>
      <c r="AM137" s="193">
        <v>-59</v>
      </c>
      <c r="AN137" s="193">
        <v>-13</v>
      </c>
      <c r="AO137" s="193">
        <v>10</v>
      </c>
      <c r="AP137" s="193">
        <v>4</v>
      </c>
      <c r="AQ137" s="193">
        <v>28</v>
      </c>
      <c r="AR137" s="193">
        <v>2</v>
      </c>
      <c r="AS137" s="193">
        <v>12</v>
      </c>
      <c r="AT137" s="193">
        <v>-2</v>
      </c>
      <c r="AU137" s="193">
        <v>-18</v>
      </c>
      <c r="AV137">
        <f t="shared" si="99"/>
        <v>59</v>
      </c>
      <c r="AW137">
        <f t="shared" si="100"/>
        <v>13</v>
      </c>
      <c r="AX137">
        <f t="shared" si="101"/>
        <v>-10</v>
      </c>
      <c r="AY137">
        <f t="shared" si="102"/>
        <v>-4</v>
      </c>
      <c r="AZ137">
        <f t="shared" si="103"/>
        <v>-28</v>
      </c>
      <c r="BA137">
        <f t="shared" si="104"/>
        <v>-2</v>
      </c>
      <c r="BB137">
        <f t="shared" si="105"/>
        <v>-12</v>
      </c>
      <c r="BC137">
        <f t="shared" si="106"/>
        <v>2</v>
      </c>
      <c r="BD137">
        <f t="shared" si="107"/>
        <v>18</v>
      </c>
      <c r="BG137" s="188">
        <v>378802.704</v>
      </c>
      <c r="BH137" s="107">
        <f t="shared" si="108"/>
        <v>94700.676</v>
      </c>
      <c r="BI137" s="108">
        <f t="shared" si="109"/>
        <v>2272816.2240000004</v>
      </c>
      <c r="BJ137" s="27">
        <f t="shared" si="110"/>
        <v>568204.0560000001</v>
      </c>
      <c r="BK137" s="25">
        <f t="shared" si="111"/>
        <v>0.8</v>
      </c>
      <c r="BL137" s="26">
        <f t="shared" si="112"/>
        <v>0.2</v>
      </c>
      <c r="BM137" s="111">
        <f t="shared" si="115"/>
        <v>378802.704</v>
      </c>
      <c r="BN137" s="186">
        <v>390579.05066666665</v>
      </c>
      <c r="BO137" s="135">
        <f t="shared" si="116"/>
        <v>97644.76266666666</v>
      </c>
      <c r="BP137" s="135">
        <f t="shared" si="131"/>
        <v>2343474.304</v>
      </c>
      <c r="BQ137" s="135">
        <f t="shared" si="132"/>
        <v>585868.576</v>
      </c>
      <c r="BR137" s="141">
        <f t="shared" si="117"/>
        <v>390579.05066666665</v>
      </c>
      <c r="BS137" s="185">
        <v>397081.1422222223</v>
      </c>
      <c r="BT137" s="135">
        <f t="shared" si="118"/>
        <v>99270.28555555557</v>
      </c>
      <c r="BU137" s="135">
        <f t="shared" si="133"/>
        <v>2382486.8533333335</v>
      </c>
      <c r="BV137" s="135">
        <f t="shared" si="119"/>
        <v>595621.7133333334</v>
      </c>
      <c r="BW137" s="141">
        <f t="shared" si="120"/>
        <v>397081.1422222223</v>
      </c>
      <c r="BX137" s="185">
        <v>776436.16</v>
      </c>
      <c r="BY137" s="135">
        <f t="shared" si="121"/>
        <v>194109.04</v>
      </c>
      <c r="BZ137" s="135">
        <f t="shared" si="134"/>
        <v>4658616.96</v>
      </c>
      <c r="CA137" s="135">
        <f t="shared" si="122"/>
        <v>1164654.24</v>
      </c>
      <c r="CB137" s="141">
        <f t="shared" si="123"/>
        <v>776436.16</v>
      </c>
      <c r="CC137" s="230">
        <f t="shared" si="124"/>
        <v>993864.9066666667</v>
      </c>
      <c r="CD137" s="135">
        <f t="shared" si="125"/>
        <v>248466.22666666668</v>
      </c>
      <c r="CE137" s="135">
        <f t="shared" si="135"/>
        <v>5963189.44</v>
      </c>
      <c r="CF137" s="135">
        <f t="shared" si="126"/>
        <v>1490797.36</v>
      </c>
      <c r="CG137" s="141">
        <f t="shared" si="127"/>
        <v>993864.9066666667</v>
      </c>
      <c r="CH137" s="185">
        <v>0</v>
      </c>
      <c r="CI137" s="135">
        <f t="shared" si="128"/>
        <v>0</v>
      </c>
      <c r="CJ137" s="135">
        <f t="shared" si="136"/>
        <v>0</v>
      </c>
      <c r="CK137" s="135">
        <f t="shared" si="129"/>
        <v>0</v>
      </c>
      <c r="CL137" s="141">
        <f t="shared" si="130"/>
        <v>0</v>
      </c>
    </row>
    <row r="138" spans="1:90" ht="12.75">
      <c r="A138" s="3"/>
      <c r="B138" s="3" t="s">
        <v>385</v>
      </c>
      <c r="C138" s="2" t="s">
        <v>143</v>
      </c>
      <c r="D138" s="5">
        <f t="shared" si="113"/>
        <v>98724</v>
      </c>
      <c r="E138" s="190">
        <v>738</v>
      </c>
      <c r="F138" s="18">
        <f t="shared" si="114"/>
        <v>355</v>
      </c>
      <c r="G138" s="214">
        <v>10.067809372704852</v>
      </c>
      <c r="H138" s="202">
        <v>273</v>
      </c>
      <c r="I138"/>
      <c r="J138" s="196">
        <v>1986</v>
      </c>
      <c r="K138" s="196">
        <v>8705</v>
      </c>
      <c r="L138" s="196">
        <v>25744</v>
      </c>
      <c r="M138" s="196">
        <v>37312</v>
      </c>
      <c r="N138" s="196">
        <v>14673</v>
      </c>
      <c r="O138" s="196">
        <v>5620</v>
      </c>
      <c r="P138" s="196">
        <v>3827</v>
      </c>
      <c r="Q138" s="196">
        <v>857</v>
      </c>
      <c r="R138" s="196">
        <v>98724</v>
      </c>
      <c r="S138" s="5"/>
      <c r="T138" s="9">
        <f t="shared" si="91"/>
        <v>0.02011668895101495</v>
      </c>
      <c r="U138" s="9">
        <f t="shared" si="92"/>
        <v>0.08817511446051618</v>
      </c>
      <c r="V138" s="9">
        <f t="shared" si="93"/>
        <v>0.2607673919209108</v>
      </c>
      <c r="W138" s="9">
        <f t="shared" si="94"/>
        <v>0.3779425468984239</v>
      </c>
      <c r="X138" s="9">
        <f t="shared" si="95"/>
        <v>0.14862647380576152</v>
      </c>
      <c r="Y138" s="9">
        <f t="shared" si="96"/>
        <v>0.056926380616668694</v>
      </c>
      <c r="Z138" s="9">
        <f t="shared" si="97"/>
        <v>0.03876463676512297</v>
      </c>
      <c r="AA138" s="9">
        <f t="shared" si="98"/>
        <v>0.008680766581580974</v>
      </c>
      <c r="AB138" s="9"/>
      <c r="AC138" s="196">
        <v>35</v>
      </c>
      <c r="AD138" s="196">
        <v>48</v>
      </c>
      <c r="AE138" s="196">
        <v>328</v>
      </c>
      <c r="AF138" s="196">
        <v>169</v>
      </c>
      <c r="AG138" s="196">
        <v>139</v>
      </c>
      <c r="AH138" s="196">
        <v>54</v>
      </c>
      <c r="AI138" s="196">
        <v>18</v>
      </c>
      <c r="AJ138" s="196">
        <v>2</v>
      </c>
      <c r="AK138" s="196">
        <v>793</v>
      </c>
      <c r="AL138" s="5"/>
      <c r="AM138" s="193">
        <v>11</v>
      </c>
      <c r="AN138" s="193">
        <v>49</v>
      </c>
      <c r="AO138" s="193">
        <v>74</v>
      </c>
      <c r="AP138" s="193">
        <v>145</v>
      </c>
      <c r="AQ138" s="193">
        <v>79</v>
      </c>
      <c r="AR138" s="193">
        <v>40</v>
      </c>
      <c r="AS138" s="193">
        <v>34</v>
      </c>
      <c r="AT138" s="193">
        <v>6</v>
      </c>
      <c r="AU138" s="193">
        <v>438</v>
      </c>
      <c r="AV138">
        <f t="shared" si="99"/>
        <v>-11</v>
      </c>
      <c r="AW138">
        <f t="shared" si="100"/>
        <v>-49</v>
      </c>
      <c r="AX138">
        <f t="shared" si="101"/>
        <v>-74</v>
      </c>
      <c r="AY138">
        <f t="shared" si="102"/>
        <v>-145</v>
      </c>
      <c r="AZ138">
        <f t="shared" si="103"/>
        <v>-79</v>
      </c>
      <c r="BA138">
        <f t="shared" si="104"/>
        <v>-40</v>
      </c>
      <c r="BB138">
        <f t="shared" si="105"/>
        <v>-34</v>
      </c>
      <c r="BC138">
        <f t="shared" si="106"/>
        <v>-6</v>
      </c>
      <c r="BD138">
        <f t="shared" si="107"/>
        <v>-438</v>
      </c>
      <c r="BG138" s="188">
        <v>1362781.4266666663</v>
      </c>
      <c r="BH138" s="107" t="str">
        <f t="shared" si="108"/>
        <v>0</v>
      </c>
      <c r="BI138" s="108">
        <f t="shared" si="109"/>
        <v>8176688.559999998</v>
      </c>
      <c r="BJ138" s="27">
        <f t="shared" si="110"/>
        <v>0</v>
      </c>
      <c r="BK138" s="25" t="str">
        <f t="shared" si="111"/>
        <v>100%</v>
      </c>
      <c r="BL138" s="26" t="str">
        <f t="shared" si="112"/>
        <v>0%</v>
      </c>
      <c r="BM138" s="111">
        <f t="shared" si="115"/>
        <v>1362781.4266666663</v>
      </c>
      <c r="BN138" s="186">
        <v>2151968.0811111107</v>
      </c>
      <c r="BO138" s="135" t="str">
        <f t="shared" si="116"/>
        <v>0</v>
      </c>
      <c r="BP138" s="135">
        <f t="shared" si="131"/>
        <v>12911808.486666664</v>
      </c>
      <c r="BQ138" s="135">
        <f t="shared" si="132"/>
        <v>0</v>
      </c>
      <c r="BR138" s="141">
        <f t="shared" si="117"/>
        <v>2151968.0811111107</v>
      </c>
      <c r="BS138" s="185">
        <v>1191347.7677777777</v>
      </c>
      <c r="BT138" s="135" t="str">
        <f t="shared" si="118"/>
        <v>0</v>
      </c>
      <c r="BU138" s="135">
        <f t="shared" si="133"/>
        <v>7148086.606666666</v>
      </c>
      <c r="BV138" s="135">
        <f t="shared" si="119"/>
        <v>0</v>
      </c>
      <c r="BW138" s="141">
        <f t="shared" si="120"/>
        <v>1191347.7677777777</v>
      </c>
      <c r="BX138" s="185">
        <v>518942.79999999993</v>
      </c>
      <c r="BY138" s="135" t="str">
        <f t="shared" si="121"/>
        <v>0</v>
      </c>
      <c r="BZ138" s="135">
        <f t="shared" si="134"/>
        <v>3113656.8</v>
      </c>
      <c r="CA138" s="135">
        <f t="shared" si="122"/>
        <v>0</v>
      </c>
      <c r="CB138" s="141">
        <f t="shared" si="123"/>
        <v>518942.79999999993</v>
      </c>
      <c r="CC138" s="230">
        <f t="shared" si="124"/>
        <v>571012.4111111109</v>
      </c>
      <c r="CD138" s="135" t="str">
        <f t="shared" si="125"/>
        <v>0</v>
      </c>
      <c r="CE138" s="135">
        <f t="shared" si="135"/>
        <v>3426074.466666666</v>
      </c>
      <c r="CF138" s="135">
        <f t="shared" si="126"/>
        <v>0</v>
      </c>
      <c r="CG138" s="141">
        <f t="shared" si="127"/>
        <v>571012.4111111109</v>
      </c>
      <c r="CH138" s="185">
        <v>0</v>
      </c>
      <c r="CI138" s="135" t="str">
        <f t="shared" si="128"/>
        <v>0</v>
      </c>
      <c r="CJ138" s="135">
        <f t="shared" si="136"/>
        <v>0</v>
      </c>
      <c r="CK138" s="135">
        <f t="shared" si="129"/>
        <v>0</v>
      </c>
      <c r="CL138" s="141">
        <f t="shared" si="130"/>
        <v>0</v>
      </c>
    </row>
    <row r="139" spans="1:90" ht="12.75">
      <c r="A139" s="3" t="s">
        <v>397</v>
      </c>
      <c r="B139" s="3" t="s">
        <v>384</v>
      </c>
      <c r="C139" s="2" t="s">
        <v>460</v>
      </c>
      <c r="D139" s="5">
        <f t="shared" si="113"/>
        <v>74259</v>
      </c>
      <c r="E139" s="190">
        <v>307</v>
      </c>
      <c r="F139" s="18">
        <f>AK139+BD139</f>
        <v>942</v>
      </c>
      <c r="G139" s="214">
        <v>6.751619958201961</v>
      </c>
      <c r="H139" s="202">
        <v>46</v>
      </c>
      <c r="I139"/>
      <c r="J139" s="196">
        <v>11456</v>
      </c>
      <c r="K139" s="196">
        <v>19485</v>
      </c>
      <c r="L139" s="196">
        <v>17517</v>
      </c>
      <c r="M139" s="196">
        <v>11603</v>
      </c>
      <c r="N139" s="196">
        <v>8725</v>
      </c>
      <c r="O139" s="196">
        <v>3608</v>
      </c>
      <c r="P139" s="196">
        <v>1702</v>
      </c>
      <c r="Q139" s="196">
        <v>163</v>
      </c>
      <c r="R139" s="196">
        <v>74259</v>
      </c>
      <c r="S139" s="5"/>
      <c r="T139" s="9">
        <f t="shared" si="91"/>
        <v>0.15427086279104216</v>
      </c>
      <c r="U139" s="9">
        <f t="shared" si="92"/>
        <v>0.2623924372803297</v>
      </c>
      <c r="V139" s="9">
        <f t="shared" si="93"/>
        <v>0.23589059911929866</v>
      </c>
      <c r="W139" s="9">
        <f t="shared" si="94"/>
        <v>0.15625042082441185</v>
      </c>
      <c r="X139" s="9">
        <f t="shared" si="95"/>
        <v>0.11749417579013992</v>
      </c>
      <c r="Y139" s="9">
        <f t="shared" si="96"/>
        <v>0.04858670329522347</v>
      </c>
      <c r="Z139" s="9">
        <f t="shared" si="97"/>
        <v>0.0229197807673144</v>
      </c>
      <c r="AA139" s="9">
        <f t="shared" si="98"/>
        <v>0.0021950201322398634</v>
      </c>
      <c r="AB139" s="9"/>
      <c r="AC139" s="196">
        <v>43</v>
      </c>
      <c r="AD139" s="196">
        <v>241</v>
      </c>
      <c r="AE139" s="196">
        <v>57</v>
      </c>
      <c r="AF139" s="196">
        <v>114</v>
      </c>
      <c r="AG139" s="196">
        <v>112</v>
      </c>
      <c r="AH139" s="196">
        <v>52</v>
      </c>
      <c r="AI139" s="196">
        <v>16</v>
      </c>
      <c r="AJ139" s="196">
        <v>7</v>
      </c>
      <c r="AK139" s="196">
        <v>642</v>
      </c>
      <c r="AL139" s="5"/>
      <c r="AM139" s="193">
        <v>-54</v>
      </c>
      <c r="AN139" s="193">
        <v>-124</v>
      </c>
      <c r="AO139" s="193">
        <v>-51</v>
      </c>
      <c r="AP139" s="193">
        <v>-42</v>
      </c>
      <c r="AQ139" s="193">
        <v>-21</v>
      </c>
      <c r="AR139" s="193">
        <v>-5</v>
      </c>
      <c r="AS139" s="193">
        <v>-5</v>
      </c>
      <c r="AT139" s="193">
        <v>2</v>
      </c>
      <c r="AU139" s="193">
        <v>-300</v>
      </c>
      <c r="AV139">
        <f t="shared" si="99"/>
        <v>54</v>
      </c>
      <c r="AW139">
        <f t="shared" si="100"/>
        <v>124</v>
      </c>
      <c r="AX139">
        <f t="shared" si="101"/>
        <v>51</v>
      </c>
      <c r="AY139">
        <f t="shared" si="102"/>
        <v>42</v>
      </c>
      <c r="AZ139">
        <f t="shared" si="103"/>
        <v>21</v>
      </c>
      <c r="BA139">
        <f t="shared" si="104"/>
        <v>5</v>
      </c>
      <c r="BB139">
        <f t="shared" si="105"/>
        <v>5</v>
      </c>
      <c r="BC139">
        <f t="shared" si="106"/>
        <v>-2</v>
      </c>
      <c r="BD139">
        <f t="shared" si="107"/>
        <v>300</v>
      </c>
      <c r="BG139" s="188">
        <v>831677.2640000001</v>
      </c>
      <c r="BH139" s="107">
        <f t="shared" si="108"/>
        <v>207919.31600000002</v>
      </c>
      <c r="BI139" s="108">
        <f t="shared" si="109"/>
        <v>4990063.584000001</v>
      </c>
      <c r="BJ139" s="27">
        <f t="shared" si="110"/>
        <v>1247515.8960000002</v>
      </c>
      <c r="BK139" s="25">
        <f t="shared" si="111"/>
        <v>0.8</v>
      </c>
      <c r="BL139" s="26">
        <f t="shared" si="112"/>
        <v>0.2</v>
      </c>
      <c r="BM139" s="111">
        <f t="shared" si="115"/>
        <v>831677.2640000001</v>
      </c>
      <c r="BN139" s="186">
        <v>1081790.6533333333</v>
      </c>
      <c r="BO139" s="135">
        <f t="shared" si="116"/>
        <v>270447.66333333333</v>
      </c>
      <c r="BP139" s="135">
        <f t="shared" si="131"/>
        <v>6490743.92</v>
      </c>
      <c r="BQ139" s="135">
        <f t="shared" si="132"/>
        <v>1622685.98</v>
      </c>
      <c r="BR139" s="141">
        <f t="shared" si="117"/>
        <v>1081790.6533333333</v>
      </c>
      <c r="BS139" s="185">
        <v>992361.792888889</v>
      </c>
      <c r="BT139" s="135">
        <f t="shared" si="118"/>
        <v>248090.44822222224</v>
      </c>
      <c r="BU139" s="135">
        <f t="shared" si="133"/>
        <v>5954170.757333334</v>
      </c>
      <c r="BV139" s="135">
        <f t="shared" si="119"/>
        <v>1488542.6893333334</v>
      </c>
      <c r="BW139" s="141">
        <f t="shared" si="120"/>
        <v>992361.792888889</v>
      </c>
      <c r="BX139" s="185">
        <v>438409.4933333333</v>
      </c>
      <c r="BY139" s="135">
        <f t="shared" si="121"/>
        <v>109602.37333333332</v>
      </c>
      <c r="BZ139" s="135">
        <f t="shared" si="134"/>
        <v>2630456.96</v>
      </c>
      <c r="CA139" s="135">
        <f t="shared" si="122"/>
        <v>657614.24</v>
      </c>
      <c r="CB139" s="141">
        <f t="shared" si="123"/>
        <v>438409.4933333333</v>
      </c>
      <c r="CC139" s="230">
        <f t="shared" si="124"/>
        <v>1058603.7084444445</v>
      </c>
      <c r="CD139" s="135">
        <f t="shared" si="125"/>
        <v>264650.9271111111</v>
      </c>
      <c r="CE139" s="135">
        <f t="shared" si="135"/>
        <v>6351622.250666667</v>
      </c>
      <c r="CF139" s="135">
        <f t="shared" si="126"/>
        <v>1587905.5626666667</v>
      </c>
      <c r="CG139" s="141">
        <f t="shared" si="127"/>
        <v>1058603.7084444445</v>
      </c>
      <c r="CH139" s="185">
        <v>0</v>
      </c>
      <c r="CI139" s="135">
        <f t="shared" si="128"/>
        <v>0</v>
      </c>
      <c r="CJ139" s="135">
        <f t="shared" si="136"/>
        <v>0</v>
      </c>
      <c r="CK139" s="135">
        <f t="shared" si="129"/>
        <v>0</v>
      </c>
      <c r="CL139" s="141">
        <f t="shared" si="130"/>
        <v>0</v>
      </c>
    </row>
    <row r="140" spans="1:90" ht="12.75">
      <c r="A140" s="3" t="s">
        <v>396</v>
      </c>
      <c r="B140" s="3" t="s">
        <v>377</v>
      </c>
      <c r="C140" s="2" t="s">
        <v>144</v>
      </c>
      <c r="D140" s="5">
        <f t="shared" si="113"/>
        <v>36558</v>
      </c>
      <c r="E140" s="190">
        <v>901</v>
      </c>
      <c r="F140" s="18">
        <f t="shared" si="114"/>
        <v>98</v>
      </c>
      <c r="G140" s="214">
        <v>3.834269191715514</v>
      </c>
      <c r="H140" s="202">
        <v>67</v>
      </c>
      <c r="I140"/>
      <c r="J140" s="196">
        <v>21671</v>
      </c>
      <c r="K140" s="196">
        <v>5467</v>
      </c>
      <c r="L140" s="196">
        <v>5457</v>
      </c>
      <c r="M140" s="196">
        <v>2644</v>
      </c>
      <c r="N140" s="196">
        <v>864</v>
      </c>
      <c r="O140" s="196">
        <v>275</v>
      </c>
      <c r="P140" s="196">
        <v>166</v>
      </c>
      <c r="Q140" s="196">
        <v>14</v>
      </c>
      <c r="R140" s="196">
        <v>36558</v>
      </c>
      <c r="S140" s="5"/>
      <c r="T140" s="9">
        <f t="shared" si="91"/>
        <v>0.5927840691503912</v>
      </c>
      <c r="U140" s="9">
        <f t="shared" si="92"/>
        <v>0.14954319164068056</v>
      </c>
      <c r="V140" s="9">
        <f t="shared" si="93"/>
        <v>0.1492696537009683</v>
      </c>
      <c r="W140" s="9">
        <f t="shared" si="94"/>
        <v>0.07232343125991575</v>
      </c>
      <c r="X140" s="9">
        <f t="shared" si="95"/>
        <v>0.023633677991137372</v>
      </c>
      <c r="Y140" s="9">
        <f t="shared" si="96"/>
        <v>0.007522293342086548</v>
      </c>
      <c r="Z140" s="9">
        <f t="shared" si="97"/>
        <v>0.004540729799223152</v>
      </c>
      <c r="AA140" s="9">
        <f t="shared" si="98"/>
        <v>0.0003829531155971333</v>
      </c>
      <c r="AB140" s="9"/>
      <c r="AC140" s="196">
        <v>9</v>
      </c>
      <c r="AD140" s="196">
        <v>20</v>
      </c>
      <c r="AE140" s="196">
        <v>25</v>
      </c>
      <c r="AF140" s="196">
        <v>-12</v>
      </c>
      <c r="AG140" s="196">
        <v>-1</v>
      </c>
      <c r="AH140" s="196">
        <v>5</v>
      </c>
      <c r="AI140" s="196">
        <v>0</v>
      </c>
      <c r="AJ140" s="196">
        <v>-1</v>
      </c>
      <c r="AK140" s="196">
        <v>45</v>
      </c>
      <c r="AL140" s="5"/>
      <c r="AM140" s="193">
        <v>-55</v>
      </c>
      <c r="AN140" s="193">
        <v>-3</v>
      </c>
      <c r="AO140" s="193">
        <v>13</v>
      </c>
      <c r="AP140" s="193">
        <v>-3</v>
      </c>
      <c r="AQ140" s="193">
        <v>-1</v>
      </c>
      <c r="AR140" s="193">
        <v>-3</v>
      </c>
      <c r="AS140" s="193">
        <v>-1</v>
      </c>
      <c r="AT140" s="193">
        <v>0</v>
      </c>
      <c r="AU140" s="193">
        <v>-53</v>
      </c>
      <c r="AV140">
        <f t="shared" si="99"/>
        <v>55</v>
      </c>
      <c r="AW140">
        <f t="shared" si="100"/>
        <v>3</v>
      </c>
      <c r="AX140">
        <f t="shared" si="101"/>
        <v>-13</v>
      </c>
      <c r="AY140">
        <f t="shared" si="102"/>
        <v>3</v>
      </c>
      <c r="AZ140">
        <f t="shared" si="103"/>
        <v>1</v>
      </c>
      <c r="BA140">
        <f t="shared" si="104"/>
        <v>3</v>
      </c>
      <c r="BB140">
        <f t="shared" si="105"/>
        <v>1</v>
      </c>
      <c r="BC140">
        <f t="shared" si="106"/>
        <v>0</v>
      </c>
      <c r="BD140">
        <f t="shared" si="107"/>
        <v>53</v>
      </c>
      <c r="BG140" s="188">
        <v>62941.88800000001</v>
      </c>
      <c r="BH140" s="107">
        <f t="shared" si="108"/>
        <v>15735.472000000003</v>
      </c>
      <c r="BI140" s="108">
        <f t="shared" si="109"/>
        <v>377651.3280000001</v>
      </c>
      <c r="BJ140" s="27">
        <f t="shared" si="110"/>
        <v>94412.83200000002</v>
      </c>
      <c r="BK140" s="25">
        <f t="shared" si="111"/>
        <v>0.8</v>
      </c>
      <c r="BL140" s="26">
        <f t="shared" si="112"/>
        <v>0.2</v>
      </c>
      <c r="BM140" s="111">
        <f t="shared" si="115"/>
        <v>62941.88800000001</v>
      </c>
      <c r="BN140" s="186">
        <v>52370.61955555555</v>
      </c>
      <c r="BO140" s="135">
        <f t="shared" si="116"/>
        <v>13092.654888888888</v>
      </c>
      <c r="BP140" s="135">
        <f t="shared" si="131"/>
        <v>314223.71733333333</v>
      </c>
      <c r="BQ140" s="135">
        <f t="shared" si="132"/>
        <v>78555.92933333333</v>
      </c>
      <c r="BR140" s="141">
        <f t="shared" si="117"/>
        <v>52370.61955555555</v>
      </c>
      <c r="BS140" s="185">
        <v>5320</v>
      </c>
      <c r="BT140" s="135">
        <f t="shared" si="118"/>
        <v>1330</v>
      </c>
      <c r="BU140" s="135">
        <f t="shared" si="133"/>
        <v>31920</v>
      </c>
      <c r="BV140" s="135">
        <f t="shared" si="119"/>
        <v>7980</v>
      </c>
      <c r="BW140" s="141">
        <f t="shared" si="120"/>
        <v>5320</v>
      </c>
      <c r="BX140" s="185">
        <v>226142.61333333334</v>
      </c>
      <c r="BY140" s="135">
        <f t="shared" si="121"/>
        <v>56535.653333333335</v>
      </c>
      <c r="BZ140" s="135">
        <f t="shared" si="134"/>
        <v>1356855.6800000002</v>
      </c>
      <c r="CA140" s="135">
        <f t="shared" si="122"/>
        <v>339213.92000000004</v>
      </c>
      <c r="CB140" s="141">
        <f t="shared" si="123"/>
        <v>226142.61333333334</v>
      </c>
      <c r="CC140" s="230">
        <f t="shared" si="124"/>
        <v>105011.98044444445</v>
      </c>
      <c r="CD140" s="135">
        <f t="shared" si="125"/>
        <v>26252.99511111111</v>
      </c>
      <c r="CE140" s="135">
        <f t="shared" si="135"/>
        <v>630071.8826666666</v>
      </c>
      <c r="CF140" s="135">
        <f t="shared" si="126"/>
        <v>157517.97066666666</v>
      </c>
      <c r="CG140" s="141">
        <f t="shared" si="127"/>
        <v>105011.98044444445</v>
      </c>
      <c r="CH140" s="185">
        <v>0</v>
      </c>
      <c r="CI140" s="135">
        <f t="shared" si="128"/>
        <v>0</v>
      </c>
      <c r="CJ140" s="135">
        <f t="shared" si="136"/>
        <v>0</v>
      </c>
      <c r="CK140" s="135">
        <f t="shared" si="129"/>
        <v>0</v>
      </c>
      <c r="CL140" s="141">
        <f t="shared" si="130"/>
        <v>0</v>
      </c>
    </row>
    <row r="141" spans="1:90" ht="12.75">
      <c r="A141" s="3" t="s">
        <v>383</v>
      </c>
      <c r="B141" s="3" t="s">
        <v>384</v>
      </c>
      <c r="C141" s="2" t="s">
        <v>145</v>
      </c>
      <c r="D141" s="5">
        <f t="shared" si="113"/>
        <v>59583</v>
      </c>
      <c r="E141" s="190">
        <v>421</v>
      </c>
      <c r="F141" s="18">
        <f t="shared" si="114"/>
        <v>223</v>
      </c>
      <c r="G141" s="214">
        <v>5.778378545705942</v>
      </c>
      <c r="H141" s="202">
        <v>24</v>
      </c>
      <c r="I141"/>
      <c r="J141" s="196">
        <v>18584</v>
      </c>
      <c r="K141" s="196">
        <v>22268</v>
      </c>
      <c r="L141" s="196">
        <v>11046</v>
      </c>
      <c r="M141" s="196">
        <v>4233</v>
      </c>
      <c r="N141" s="196">
        <v>2195</v>
      </c>
      <c r="O141" s="196">
        <v>884</v>
      </c>
      <c r="P141" s="196">
        <v>357</v>
      </c>
      <c r="Q141" s="196">
        <v>16</v>
      </c>
      <c r="R141" s="196">
        <v>59583</v>
      </c>
      <c r="S141" s="5"/>
      <c r="T141" s="9">
        <f t="shared" si="91"/>
        <v>0.3119010456002551</v>
      </c>
      <c r="U141" s="9">
        <f t="shared" si="92"/>
        <v>0.3737307621301378</v>
      </c>
      <c r="V141" s="9">
        <f t="shared" si="93"/>
        <v>0.18538844972559287</v>
      </c>
      <c r="W141" s="9">
        <f t="shared" si="94"/>
        <v>0.07104375409093197</v>
      </c>
      <c r="X141" s="9">
        <f t="shared" si="95"/>
        <v>0.03683936693352131</v>
      </c>
      <c r="Y141" s="9">
        <f t="shared" si="96"/>
        <v>0.014836446637463706</v>
      </c>
      <c r="Z141" s="9">
        <f t="shared" si="97"/>
        <v>0.00599164191128342</v>
      </c>
      <c r="AA141" s="9">
        <f t="shared" si="98"/>
        <v>0.00026853297081382276</v>
      </c>
      <c r="AB141" s="9"/>
      <c r="AC141" s="196">
        <v>35</v>
      </c>
      <c r="AD141" s="196">
        <v>39</v>
      </c>
      <c r="AE141" s="196">
        <v>12</v>
      </c>
      <c r="AF141" s="196">
        <v>56</v>
      </c>
      <c r="AG141" s="196">
        <v>28</v>
      </c>
      <c r="AH141" s="196">
        <v>6</v>
      </c>
      <c r="AI141" s="196">
        <v>6</v>
      </c>
      <c r="AJ141" s="196">
        <v>1</v>
      </c>
      <c r="AK141" s="196">
        <v>183</v>
      </c>
      <c r="AL141" s="5"/>
      <c r="AM141" s="193">
        <v>-46</v>
      </c>
      <c r="AN141" s="193">
        <v>22</v>
      </c>
      <c r="AO141" s="193">
        <v>-6</v>
      </c>
      <c r="AP141" s="193">
        <v>-5</v>
      </c>
      <c r="AQ141" s="193">
        <v>-1</v>
      </c>
      <c r="AR141" s="193">
        <v>-4</v>
      </c>
      <c r="AS141" s="193">
        <v>0</v>
      </c>
      <c r="AT141" s="193">
        <v>0</v>
      </c>
      <c r="AU141" s="193">
        <v>-40</v>
      </c>
      <c r="AV141">
        <f t="shared" si="99"/>
        <v>46</v>
      </c>
      <c r="AW141">
        <f t="shared" si="100"/>
        <v>-22</v>
      </c>
      <c r="AX141">
        <f t="shared" si="101"/>
        <v>6</v>
      </c>
      <c r="AY141">
        <f t="shared" si="102"/>
        <v>5</v>
      </c>
      <c r="AZ141">
        <f t="shared" si="103"/>
        <v>1</v>
      </c>
      <c r="BA141">
        <f t="shared" si="104"/>
        <v>4</v>
      </c>
      <c r="BB141">
        <f t="shared" si="105"/>
        <v>0</v>
      </c>
      <c r="BC141">
        <f t="shared" si="106"/>
        <v>0</v>
      </c>
      <c r="BD141">
        <f t="shared" si="107"/>
        <v>40</v>
      </c>
      <c r="BG141" s="188">
        <v>416286.38933333335</v>
      </c>
      <c r="BH141" s="107">
        <f t="shared" si="108"/>
        <v>104071.59733333334</v>
      </c>
      <c r="BI141" s="108">
        <f t="shared" si="109"/>
        <v>2497718.336</v>
      </c>
      <c r="BJ141" s="27">
        <f t="shared" si="110"/>
        <v>624429.584</v>
      </c>
      <c r="BK141" s="25">
        <f t="shared" si="111"/>
        <v>0.8</v>
      </c>
      <c r="BL141" s="26">
        <f t="shared" si="112"/>
        <v>0.2</v>
      </c>
      <c r="BM141" s="111">
        <f t="shared" si="115"/>
        <v>416286.38933333335</v>
      </c>
      <c r="BN141" s="186">
        <v>596549.4693333333</v>
      </c>
      <c r="BO141" s="135">
        <f t="shared" si="116"/>
        <v>149137.36733333333</v>
      </c>
      <c r="BP141" s="135">
        <f t="shared" si="131"/>
        <v>3579296.8159999996</v>
      </c>
      <c r="BQ141" s="135">
        <f t="shared" si="132"/>
        <v>894824.2039999999</v>
      </c>
      <c r="BR141" s="141">
        <f t="shared" si="117"/>
        <v>596549.4693333333</v>
      </c>
      <c r="BS141" s="185">
        <v>241271.47733333334</v>
      </c>
      <c r="BT141" s="135">
        <f t="shared" si="118"/>
        <v>60317.869333333336</v>
      </c>
      <c r="BU141" s="135">
        <f t="shared" si="133"/>
        <v>1447628.864</v>
      </c>
      <c r="BV141" s="135">
        <f t="shared" si="119"/>
        <v>361907.216</v>
      </c>
      <c r="BW141" s="141">
        <f t="shared" si="120"/>
        <v>241271.47733333334</v>
      </c>
      <c r="BX141" s="185">
        <v>281127.89333333337</v>
      </c>
      <c r="BY141" s="135">
        <f t="shared" si="121"/>
        <v>70281.97333333334</v>
      </c>
      <c r="BZ141" s="135">
        <f t="shared" si="134"/>
        <v>1686767.3600000003</v>
      </c>
      <c r="CA141" s="135">
        <f t="shared" si="122"/>
        <v>421691.8400000001</v>
      </c>
      <c r="CB141" s="141">
        <f t="shared" si="123"/>
        <v>281127.89333333337</v>
      </c>
      <c r="CC141" s="230">
        <f t="shared" si="124"/>
        <v>248773.59111111113</v>
      </c>
      <c r="CD141" s="135">
        <f t="shared" si="125"/>
        <v>62193.39777777778</v>
      </c>
      <c r="CE141" s="135">
        <f t="shared" si="135"/>
        <v>1492641.5466666669</v>
      </c>
      <c r="CF141" s="135">
        <f t="shared" si="126"/>
        <v>373160.3866666667</v>
      </c>
      <c r="CG141" s="141">
        <f t="shared" si="127"/>
        <v>248773.59111111113</v>
      </c>
      <c r="CH141" s="185">
        <v>0</v>
      </c>
      <c r="CI141" s="135">
        <f t="shared" si="128"/>
        <v>0</v>
      </c>
      <c r="CJ141" s="135">
        <f t="shared" si="136"/>
        <v>0</v>
      </c>
      <c r="CK141" s="135">
        <f t="shared" si="129"/>
        <v>0</v>
      </c>
      <c r="CL141" s="141">
        <f t="shared" si="130"/>
        <v>0</v>
      </c>
    </row>
    <row r="142" spans="1:90" ht="12.75">
      <c r="A142" s="3"/>
      <c r="B142" s="3" t="s">
        <v>375</v>
      </c>
      <c r="C142" s="2" t="s">
        <v>146</v>
      </c>
      <c r="D142" s="5">
        <f t="shared" si="113"/>
        <v>69532</v>
      </c>
      <c r="E142" s="190">
        <v>762</v>
      </c>
      <c r="F142" s="18">
        <f t="shared" si="114"/>
        <v>400</v>
      </c>
      <c r="G142" s="214">
        <v>8.126041149022218</v>
      </c>
      <c r="H142" s="202">
        <v>101</v>
      </c>
      <c r="I142"/>
      <c r="J142" s="196">
        <v>9935</v>
      </c>
      <c r="K142" s="196">
        <v>17903</v>
      </c>
      <c r="L142" s="196">
        <v>16937</v>
      </c>
      <c r="M142" s="196">
        <v>13055</v>
      </c>
      <c r="N142" s="196">
        <v>6971</v>
      </c>
      <c r="O142" s="196">
        <v>3103</v>
      </c>
      <c r="P142" s="196">
        <v>1484</v>
      </c>
      <c r="Q142" s="196">
        <v>144</v>
      </c>
      <c r="R142" s="196">
        <v>69532</v>
      </c>
      <c r="S142" s="5"/>
      <c r="T142" s="9">
        <f t="shared" si="91"/>
        <v>0.14288385203934878</v>
      </c>
      <c r="U142" s="9">
        <f t="shared" si="92"/>
        <v>0.2574785710176609</v>
      </c>
      <c r="V142" s="9">
        <f t="shared" si="93"/>
        <v>0.2435856871656216</v>
      </c>
      <c r="W142" s="9">
        <f t="shared" si="94"/>
        <v>0.1877552781453144</v>
      </c>
      <c r="X142" s="9">
        <f t="shared" si="95"/>
        <v>0.10025599723868148</v>
      </c>
      <c r="Y142" s="9">
        <f t="shared" si="96"/>
        <v>0.04462693436115745</v>
      </c>
      <c r="Z142" s="9">
        <f t="shared" si="97"/>
        <v>0.02134269113501697</v>
      </c>
      <c r="AA142" s="9">
        <f t="shared" si="98"/>
        <v>0.002070988897198412</v>
      </c>
      <c r="AB142" s="9"/>
      <c r="AC142" s="196">
        <v>2</v>
      </c>
      <c r="AD142" s="196">
        <v>195</v>
      </c>
      <c r="AE142" s="196">
        <v>115</v>
      </c>
      <c r="AF142" s="196">
        <v>39</v>
      </c>
      <c r="AG142" s="196">
        <v>2</v>
      </c>
      <c r="AH142" s="196">
        <v>9</v>
      </c>
      <c r="AI142" s="196">
        <v>1</v>
      </c>
      <c r="AJ142" s="196">
        <v>2</v>
      </c>
      <c r="AK142" s="196">
        <v>365</v>
      </c>
      <c r="AL142" s="5"/>
      <c r="AM142" s="193">
        <v>-32</v>
      </c>
      <c r="AN142" s="193">
        <v>36</v>
      </c>
      <c r="AO142" s="193">
        <v>-10</v>
      </c>
      <c r="AP142" s="193">
        <v>1</v>
      </c>
      <c r="AQ142" s="193">
        <v>-14</v>
      </c>
      <c r="AR142" s="193">
        <v>-6</v>
      </c>
      <c r="AS142" s="193">
        <v>-11</v>
      </c>
      <c r="AT142" s="193">
        <v>1</v>
      </c>
      <c r="AU142" s="193">
        <v>-35</v>
      </c>
      <c r="AV142">
        <f t="shared" si="99"/>
        <v>32</v>
      </c>
      <c r="AW142">
        <f t="shared" si="100"/>
        <v>-36</v>
      </c>
      <c r="AX142">
        <f t="shared" si="101"/>
        <v>10</v>
      </c>
      <c r="AY142">
        <f t="shared" si="102"/>
        <v>-1</v>
      </c>
      <c r="AZ142">
        <f t="shared" si="103"/>
        <v>14</v>
      </c>
      <c r="BA142">
        <f t="shared" si="104"/>
        <v>6</v>
      </c>
      <c r="BB142">
        <f t="shared" si="105"/>
        <v>11</v>
      </c>
      <c r="BC142">
        <f t="shared" si="106"/>
        <v>-1</v>
      </c>
      <c r="BD142">
        <f t="shared" si="107"/>
        <v>35</v>
      </c>
      <c r="BG142" s="188">
        <v>484537.4</v>
      </c>
      <c r="BH142" s="107" t="str">
        <f t="shared" si="108"/>
        <v>0</v>
      </c>
      <c r="BI142" s="108">
        <f t="shared" si="109"/>
        <v>2907224.4000000004</v>
      </c>
      <c r="BJ142" s="27">
        <f t="shared" si="110"/>
        <v>0</v>
      </c>
      <c r="BK142" s="25" t="str">
        <f t="shared" si="111"/>
        <v>100%</v>
      </c>
      <c r="BL142" s="26" t="str">
        <f t="shared" si="112"/>
        <v>0%</v>
      </c>
      <c r="BM142" s="111">
        <f t="shared" si="115"/>
        <v>484537.4</v>
      </c>
      <c r="BN142" s="186">
        <v>657819.5922222221</v>
      </c>
      <c r="BO142" s="135" t="str">
        <f t="shared" si="116"/>
        <v>0</v>
      </c>
      <c r="BP142" s="135">
        <f t="shared" si="131"/>
        <v>3946917.5533333328</v>
      </c>
      <c r="BQ142" s="135">
        <f t="shared" si="132"/>
        <v>0</v>
      </c>
      <c r="BR142" s="141">
        <f t="shared" si="117"/>
        <v>657819.5922222221</v>
      </c>
      <c r="BS142" s="185">
        <v>585739.8977777777</v>
      </c>
      <c r="BT142" s="135" t="str">
        <f t="shared" si="118"/>
        <v>0</v>
      </c>
      <c r="BU142" s="135">
        <f t="shared" si="133"/>
        <v>3514439.3866666667</v>
      </c>
      <c r="BV142" s="135">
        <f t="shared" si="119"/>
        <v>0</v>
      </c>
      <c r="BW142" s="141">
        <f t="shared" si="120"/>
        <v>585739.8977777777</v>
      </c>
      <c r="BX142" s="185">
        <v>766125.6000000001</v>
      </c>
      <c r="BY142" s="135" t="str">
        <f t="shared" si="121"/>
        <v>0</v>
      </c>
      <c r="BZ142" s="135">
        <f t="shared" si="134"/>
        <v>4596753.600000001</v>
      </c>
      <c r="CA142" s="135">
        <f t="shared" si="122"/>
        <v>0</v>
      </c>
      <c r="CB142" s="141">
        <f t="shared" si="123"/>
        <v>766125.6000000001</v>
      </c>
      <c r="CC142" s="230">
        <f t="shared" si="124"/>
        <v>561865.4933333333</v>
      </c>
      <c r="CD142" s="135" t="str">
        <f t="shared" si="125"/>
        <v>0</v>
      </c>
      <c r="CE142" s="135">
        <f t="shared" si="135"/>
        <v>3371192.96</v>
      </c>
      <c r="CF142" s="135">
        <f t="shared" si="126"/>
        <v>0</v>
      </c>
      <c r="CG142" s="141">
        <f t="shared" si="127"/>
        <v>561865.4933333333</v>
      </c>
      <c r="CH142" s="185">
        <v>0</v>
      </c>
      <c r="CI142" s="135" t="str">
        <f t="shared" si="128"/>
        <v>0</v>
      </c>
      <c r="CJ142" s="135">
        <f t="shared" si="136"/>
        <v>0</v>
      </c>
      <c r="CK142" s="135">
        <f t="shared" si="129"/>
        <v>0</v>
      </c>
      <c r="CL142" s="141">
        <f t="shared" si="130"/>
        <v>0</v>
      </c>
    </row>
    <row r="143" spans="1:90" ht="12.75">
      <c r="A143" s="3"/>
      <c r="B143" s="3" t="s">
        <v>389</v>
      </c>
      <c r="C143" s="2" t="s">
        <v>147</v>
      </c>
      <c r="D143" s="5">
        <f t="shared" si="113"/>
        <v>1202</v>
      </c>
      <c r="E143" s="190">
        <v>0</v>
      </c>
      <c r="F143" s="18">
        <f t="shared" si="114"/>
        <v>4</v>
      </c>
      <c r="G143" s="214" t="s">
        <v>473</v>
      </c>
      <c r="H143" s="202">
        <v>0</v>
      </c>
      <c r="I143"/>
      <c r="J143" s="196">
        <v>15</v>
      </c>
      <c r="K143" s="196">
        <v>34</v>
      </c>
      <c r="L143" s="196">
        <v>91</v>
      </c>
      <c r="M143" s="196">
        <v>259</v>
      </c>
      <c r="N143" s="196">
        <v>341</v>
      </c>
      <c r="O143" s="196">
        <v>303</v>
      </c>
      <c r="P143" s="196">
        <v>149</v>
      </c>
      <c r="Q143" s="196">
        <v>10</v>
      </c>
      <c r="R143" s="196">
        <v>1202</v>
      </c>
      <c r="S143" s="5"/>
      <c r="T143" s="9">
        <f t="shared" si="91"/>
        <v>0.012479201331114808</v>
      </c>
      <c r="U143" s="9">
        <f t="shared" si="92"/>
        <v>0.028286189683860232</v>
      </c>
      <c r="V143" s="9">
        <f t="shared" si="93"/>
        <v>0.07570715474209651</v>
      </c>
      <c r="W143" s="9">
        <f t="shared" si="94"/>
        <v>0.21547420965058237</v>
      </c>
      <c r="X143" s="9">
        <f t="shared" si="95"/>
        <v>0.28369384359401</v>
      </c>
      <c r="Y143" s="9">
        <f t="shared" si="96"/>
        <v>0.25207986688851913</v>
      </c>
      <c r="Z143" s="9">
        <f t="shared" si="97"/>
        <v>0.12396006655574043</v>
      </c>
      <c r="AA143" s="9">
        <f t="shared" si="98"/>
        <v>0.008319467554076539</v>
      </c>
      <c r="AB143" s="9"/>
      <c r="AC143" s="196">
        <v>0</v>
      </c>
      <c r="AD143" s="196">
        <v>0</v>
      </c>
      <c r="AE143" s="196">
        <v>2</v>
      </c>
      <c r="AF143" s="196">
        <v>-1</v>
      </c>
      <c r="AG143" s="196">
        <v>0</v>
      </c>
      <c r="AH143" s="196">
        <v>0</v>
      </c>
      <c r="AI143" s="196">
        <v>1</v>
      </c>
      <c r="AJ143" s="196">
        <v>2</v>
      </c>
      <c r="AK143" s="196">
        <v>4</v>
      </c>
      <c r="AL143" s="5"/>
      <c r="AM143" s="193">
        <v>0</v>
      </c>
      <c r="AN143" s="193">
        <v>0</v>
      </c>
      <c r="AO143" s="193">
        <v>0</v>
      </c>
      <c r="AP143" s="193">
        <v>0</v>
      </c>
      <c r="AQ143" s="193">
        <v>0</v>
      </c>
      <c r="AR143" s="193">
        <v>0</v>
      </c>
      <c r="AS143" s="193">
        <v>0</v>
      </c>
      <c r="AT143" s="193">
        <v>0</v>
      </c>
      <c r="AU143" s="193">
        <v>0</v>
      </c>
      <c r="AV143">
        <f t="shared" si="99"/>
        <v>0</v>
      </c>
      <c r="AW143">
        <f t="shared" si="100"/>
        <v>0</v>
      </c>
      <c r="AX143">
        <f t="shared" si="101"/>
        <v>0</v>
      </c>
      <c r="AY143">
        <f t="shared" si="102"/>
        <v>0</v>
      </c>
      <c r="AZ143">
        <f t="shared" si="103"/>
        <v>0</v>
      </c>
      <c r="BA143">
        <f t="shared" si="104"/>
        <v>0</v>
      </c>
      <c r="BB143">
        <f t="shared" si="105"/>
        <v>0</v>
      </c>
      <c r="BC143">
        <f t="shared" si="106"/>
        <v>0</v>
      </c>
      <c r="BD143">
        <f t="shared" si="107"/>
        <v>0</v>
      </c>
      <c r="BG143" s="188">
        <v>0</v>
      </c>
      <c r="BH143" s="107" t="str">
        <f t="shared" si="108"/>
        <v>0</v>
      </c>
      <c r="BI143" s="108">
        <f t="shared" si="109"/>
        <v>0</v>
      </c>
      <c r="BJ143" s="27">
        <f t="shared" si="110"/>
        <v>0</v>
      </c>
      <c r="BK143" s="25" t="str">
        <f t="shared" si="111"/>
        <v>100%</v>
      </c>
      <c r="BL143" s="26" t="str">
        <f t="shared" si="112"/>
        <v>0%</v>
      </c>
      <c r="BM143" s="111">
        <f t="shared" si="115"/>
        <v>0</v>
      </c>
      <c r="BN143" s="186">
        <v>22920.471111111106</v>
      </c>
      <c r="BO143" s="135" t="str">
        <f t="shared" si="116"/>
        <v>0</v>
      </c>
      <c r="BP143" s="135">
        <f t="shared" si="131"/>
        <v>137522.82666666663</v>
      </c>
      <c r="BQ143" s="135">
        <f t="shared" si="132"/>
        <v>0</v>
      </c>
      <c r="BR143" s="141">
        <f t="shared" si="117"/>
        <v>22920.471111111106</v>
      </c>
      <c r="BS143" s="185">
        <v>6899.732222222223</v>
      </c>
      <c r="BT143" s="135" t="str">
        <f t="shared" si="118"/>
        <v>0</v>
      </c>
      <c r="BU143" s="135">
        <f t="shared" si="133"/>
        <v>41398.39333333334</v>
      </c>
      <c r="BV143" s="135">
        <f t="shared" si="119"/>
        <v>0</v>
      </c>
      <c r="BW143" s="141">
        <f t="shared" si="120"/>
        <v>6899.732222222223</v>
      </c>
      <c r="BX143" s="185">
        <v>18114.13333333333</v>
      </c>
      <c r="BY143" s="135" t="str">
        <f t="shared" si="121"/>
        <v>0</v>
      </c>
      <c r="BZ143" s="135">
        <f t="shared" si="134"/>
        <v>108684.79999999999</v>
      </c>
      <c r="CA143" s="135">
        <f t="shared" si="122"/>
        <v>0</v>
      </c>
      <c r="CB143" s="141">
        <f t="shared" si="123"/>
        <v>18114.13333333333</v>
      </c>
      <c r="CC143" s="230">
        <f t="shared" si="124"/>
        <v>9460.315555555557</v>
      </c>
      <c r="CD143" s="135" t="str">
        <f t="shared" si="125"/>
        <v>0</v>
      </c>
      <c r="CE143" s="135">
        <f t="shared" si="135"/>
        <v>56761.89333333334</v>
      </c>
      <c r="CF143" s="135">
        <f t="shared" si="126"/>
        <v>0</v>
      </c>
      <c r="CG143" s="141">
        <f t="shared" si="127"/>
        <v>9460.315555555557</v>
      </c>
      <c r="CH143" s="185">
        <v>0</v>
      </c>
      <c r="CI143" s="135" t="str">
        <f t="shared" si="128"/>
        <v>0</v>
      </c>
      <c r="CJ143" s="135">
        <f t="shared" si="136"/>
        <v>0</v>
      </c>
      <c r="CK143" s="135">
        <f t="shared" si="129"/>
        <v>0</v>
      </c>
      <c r="CL143" s="141">
        <f t="shared" si="130"/>
        <v>0</v>
      </c>
    </row>
    <row r="144" spans="1:90" ht="12.75">
      <c r="A144" s="3"/>
      <c r="B144" s="3" t="s">
        <v>385</v>
      </c>
      <c r="C144" s="2" t="s">
        <v>148</v>
      </c>
      <c r="D144" s="5">
        <f t="shared" si="113"/>
        <v>104228</v>
      </c>
      <c r="E144" s="190">
        <v>639</v>
      </c>
      <c r="F144" s="18">
        <f t="shared" si="114"/>
        <v>1011</v>
      </c>
      <c r="G144" s="214">
        <v>12.132081302542911</v>
      </c>
      <c r="H144" s="202">
        <v>326</v>
      </c>
      <c r="I144"/>
      <c r="J144" s="196">
        <v>3797</v>
      </c>
      <c r="K144" s="196">
        <v>6012</v>
      </c>
      <c r="L144" s="196">
        <v>29309</v>
      </c>
      <c r="M144" s="196">
        <v>31773</v>
      </c>
      <c r="N144" s="196">
        <v>17204</v>
      </c>
      <c r="O144" s="196">
        <v>8610</v>
      </c>
      <c r="P144" s="196">
        <v>6647</v>
      </c>
      <c r="Q144" s="196">
        <v>876</v>
      </c>
      <c r="R144" s="196">
        <v>104228</v>
      </c>
      <c r="S144" s="5"/>
      <c r="T144" s="9">
        <f t="shared" si="91"/>
        <v>0.036429750163103965</v>
      </c>
      <c r="U144" s="9">
        <f t="shared" si="92"/>
        <v>0.05768123728748513</v>
      </c>
      <c r="V144" s="9">
        <f t="shared" si="93"/>
        <v>0.2812008289519131</v>
      </c>
      <c r="W144" s="9">
        <f t="shared" si="94"/>
        <v>0.3048413094370035</v>
      </c>
      <c r="X144" s="9">
        <f t="shared" si="95"/>
        <v>0.1650612119583989</v>
      </c>
      <c r="Y144" s="9">
        <f t="shared" si="96"/>
        <v>0.08260736078596922</v>
      </c>
      <c r="Z144" s="9">
        <f t="shared" si="97"/>
        <v>0.06377365007483593</v>
      </c>
      <c r="AA144" s="9">
        <f t="shared" si="98"/>
        <v>0.008404651341290249</v>
      </c>
      <c r="AB144" s="9"/>
      <c r="AC144" s="196">
        <v>144</v>
      </c>
      <c r="AD144" s="196">
        <v>29</v>
      </c>
      <c r="AE144" s="196">
        <v>121</v>
      </c>
      <c r="AF144" s="196">
        <v>447</v>
      </c>
      <c r="AG144" s="196">
        <v>384</v>
      </c>
      <c r="AH144" s="196">
        <v>111</v>
      </c>
      <c r="AI144" s="196">
        <v>29</v>
      </c>
      <c r="AJ144" s="196">
        <v>3</v>
      </c>
      <c r="AK144" s="196">
        <v>1268</v>
      </c>
      <c r="AL144" s="5"/>
      <c r="AM144" s="193">
        <v>9</v>
      </c>
      <c r="AN144" s="193">
        <v>44</v>
      </c>
      <c r="AO144" s="193">
        <v>111</v>
      </c>
      <c r="AP144" s="193">
        <v>100</v>
      </c>
      <c r="AQ144" s="193">
        <v>13</v>
      </c>
      <c r="AR144" s="193">
        <v>-19</v>
      </c>
      <c r="AS144" s="193">
        <v>-2</v>
      </c>
      <c r="AT144" s="193">
        <v>1</v>
      </c>
      <c r="AU144" s="193">
        <v>257</v>
      </c>
      <c r="AV144">
        <f t="shared" si="99"/>
        <v>-9</v>
      </c>
      <c r="AW144">
        <f t="shared" si="100"/>
        <v>-44</v>
      </c>
      <c r="AX144">
        <f t="shared" si="101"/>
        <v>-111</v>
      </c>
      <c r="AY144">
        <f t="shared" si="102"/>
        <v>-100</v>
      </c>
      <c r="AZ144">
        <f t="shared" si="103"/>
        <v>-13</v>
      </c>
      <c r="BA144">
        <f t="shared" si="104"/>
        <v>19</v>
      </c>
      <c r="BB144">
        <f t="shared" si="105"/>
        <v>2</v>
      </c>
      <c r="BC144">
        <f t="shared" si="106"/>
        <v>-1</v>
      </c>
      <c r="BD144">
        <f t="shared" si="107"/>
        <v>-257</v>
      </c>
      <c r="BG144" s="188">
        <v>3706471.24</v>
      </c>
      <c r="BH144" s="107" t="str">
        <f t="shared" si="108"/>
        <v>0</v>
      </c>
      <c r="BI144" s="108">
        <f t="shared" si="109"/>
        <v>22238827.44</v>
      </c>
      <c r="BJ144" s="27">
        <f t="shared" si="110"/>
        <v>0</v>
      </c>
      <c r="BK144" s="25" t="str">
        <f t="shared" si="111"/>
        <v>100%</v>
      </c>
      <c r="BL144" s="26" t="str">
        <f t="shared" si="112"/>
        <v>0%</v>
      </c>
      <c r="BM144" s="111">
        <f t="shared" si="115"/>
        <v>3706471.24</v>
      </c>
      <c r="BN144" s="186">
        <v>1973696.2444444443</v>
      </c>
      <c r="BO144" s="135" t="str">
        <f t="shared" si="116"/>
        <v>0</v>
      </c>
      <c r="BP144" s="135">
        <f t="shared" si="131"/>
        <v>11842177.466666665</v>
      </c>
      <c r="BQ144" s="135">
        <f t="shared" si="132"/>
        <v>0</v>
      </c>
      <c r="BR144" s="141">
        <f t="shared" si="117"/>
        <v>1973696.2444444443</v>
      </c>
      <c r="BS144" s="185">
        <v>3521448.9633333334</v>
      </c>
      <c r="BT144" s="135" t="str">
        <f t="shared" si="118"/>
        <v>0</v>
      </c>
      <c r="BU144" s="135">
        <f t="shared" si="133"/>
        <v>21128693.78</v>
      </c>
      <c r="BV144" s="135">
        <f t="shared" si="119"/>
        <v>0</v>
      </c>
      <c r="BW144" s="141">
        <f t="shared" si="120"/>
        <v>3521448.9633333334</v>
      </c>
      <c r="BX144" s="185">
        <v>2805179.5999999996</v>
      </c>
      <c r="BY144" s="135" t="str">
        <f t="shared" si="121"/>
        <v>0</v>
      </c>
      <c r="BZ144" s="135">
        <f t="shared" si="134"/>
        <v>16831077.599999998</v>
      </c>
      <c r="CA144" s="135">
        <f t="shared" si="122"/>
        <v>0</v>
      </c>
      <c r="CB144" s="141">
        <f t="shared" si="123"/>
        <v>2805179.5999999996</v>
      </c>
      <c r="CC144" s="230">
        <f t="shared" si="124"/>
        <v>1774548.4888888889</v>
      </c>
      <c r="CD144" s="135" t="str">
        <f t="shared" si="125"/>
        <v>0</v>
      </c>
      <c r="CE144" s="135">
        <f t="shared" si="135"/>
        <v>10647290.933333334</v>
      </c>
      <c r="CF144" s="135">
        <f t="shared" si="126"/>
        <v>0</v>
      </c>
      <c r="CG144" s="141">
        <f t="shared" si="127"/>
        <v>1774548.4888888889</v>
      </c>
      <c r="CH144" s="185">
        <v>0</v>
      </c>
      <c r="CI144" s="135" t="str">
        <f t="shared" si="128"/>
        <v>0</v>
      </c>
      <c r="CJ144" s="135">
        <f t="shared" si="136"/>
        <v>0</v>
      </c>
      <c r="CK144" s="135">
        <f t="shared" si="129"/>
        <v>0</v>
      </c>
      <c r="CL144" s="141">
        <f t="shared" si="130"/>
        <v>0</v>
      </c>
    </row>
    <row r="145" spans="1:90" ht="12.75">
      <c r="A145" s="3"/>
      <c r="B145" s="3" t="s">
        <v>385</v>
      </c>
      <c r="C145" s="2" t="s">
        <v>149</v>
      </c>
      <c r="D145" s="5">
        <f t="shared" si="113"/>
        <v>87724</v>
      </c>
      <c r="E145" s="190">
        <v>1250</v>
      </c>
      <c r="F145" s="18">
        <f t="shared" si="114"/>
        <v>602</v>
      </c>
      <c r="G145" s="214">
        <v>26.812712079539875</v>
      </c>
      <c r="H145" s="202">
        <v>125</v>
      </c>
      <c r="I145"/>
      <c r="J145" s="196">
        <v>1861</v>
      </c>
      <c r="K145" s="196">
        <v>3538</v>
      </c>
      <c r="L145" s="196">
        <v>9446</v>
      </c>
      <c r="M145" s="196">
        <v>13642</v>
      </c>
      <c r="N145" s="196">
        <v>13173</v>
      </c>
      <c r="O145" s="196">
        <v>11851</v>
      </c>
      <c r="P145" s="196">
        <v>19494</v>
      </c>
      <c r="Q145" s="196">
        <v>14719</v>
      </c>
      <c r="R145" s="196">
        <v>87724</v>
      </c>
      <c r="S145" s="5"/>
      <c r="T145" s="9">
        <f t="shared" si="91"/>
        <v>0.02121426291550773</v>
      </c>
      <c r="U145" s="9">
        <f t="shared" si="92"/>
        <v>0.04033103825634946</v>
      </c>
      <c r="V145" s="9">
        <f t="shared" si="93"/>
        <v>0.1076786284255164</v>
      </c>
      <c r="W145" s="9">
        <f t="shared" si="94"/>
        <v>0.15551046463909535</v>
      </c>
      <c r="X145" s="9">
        <f t="shared" si="95"/>
        <v>0.1501641512014956</v>
      </c>
      <c r="Y145" s="9">
        <f t="shared" si="96"/>
        <v>0.1350941589530801</v>
      </c>
      <c r="Z145" s="9">
        <f t="shared" si="97"/>
        <v>0.22221968902466827</v>
      </c>
      <c r="AA145" s="9">
        <f t="shared" si="98"/>
        <v>0.16778760658428707</v>
      </c>
      <c r="AB145" s="9"/>
      <c r="AC145" s="196">
        <v>1</v>
      </c>
      <c r="AD145" s="196">
        <v>-23</v>
      </c>
      <c r="AE145" s="196">
        <v>89</v>
      </c>
      <c r="AF145" s="196">
        <v>71</v>
      </c>
      <c r="AG145" s="196">
        <v>-11</v>
      </c>
      <c r="AH145" s="196">
        <v>30</v>
      </c>
      <c r="AI145" s="196">
        <v>83</v>
      </c>
      <c r="AJ145" s="196">
        <v>91</v>
      </c>
      <c r="AK145" s="196">
        <v>331</v>
      </c>
      <c r="AL145" s="5"/>
      <c r="AM145" s="193">
        <v>-26</v>
      </c>
      <c r="AN145" s="193">
        <v>12</v>
      </c>
      <c r="AO145" s="193">
        <v>10</v>
      </c>
      <c r="AP145" s="193">
        <v>-3</v>
      </c>
      <c r="AQ145" s="193">
        <v>-54</v>
      </c>
      <c r="AR145" s="193">
        <v>-46</v>
      </c>
      <c r="AS145" s="193">
        <v>-87</v>
      </c>
      <c r="AT145" s="193">
        <v>-77</v>
      </c>
      <c r="AU145" s="193">
        <v>-271</v>
      </c>
      <c r="AV145">
        <f t="shared" si="99"/>
        <v>26</v>
      </c>
      <c r="AW145">
        <f t="shared" si="100"/>
        <v>-12</v>
      </c>
      <c r="AX145">
        <f t="shared" si="101"/>
        <v>-10</v>
      </c>
      <c r="AY145">
        <f t="shared" si="102"/>
        <v>3</v>
      </c>
      <c r="AZ145">
        <f t="shared" si="103"/>
        <v>54</v>
      </c>
      <c r="BA145">
        <f t="shared" si="104"/>
        <v>46</v>
      </c>
      <c r="BB145">
        <f t="shared" si="105"/>
        <v>87</v>
      </c>
      <c r="BC145">
        <f t="shared" si="106"/>
        <v>77</v>
      </c>
      <c r="BD145">
        <f t="shared" si="107"/>
        <v>271</v>
      </c>
      <c r="BG145" s="188">
        <v>673395.0466666666</v>
      </c>
      <c r="BH145" s="107" t="str">
        <f t="shared" si="108"/>
        <v>0</v>
      </c>
      <c r="BI145" s="108">
        <f t="shared" si="109"/>
        <v>4040370.28</v>
      </c>
      <c r="BJ145" s="27">
        <f t="shared" si="110"/>
        <v>0</v>
      </c>
      <c r="BK145" s="25" t="str">
        <f t="shared" si="111"/>
        <v>100%</v>
      </c>
      <c r="BL145" s="26" t="str">
        <f t="shared" si="112"/>
        <v>0%</v>
      </c>
      <c r="BM145" s="111">
        <f t="shared" si="115"/>
        <v>673395.0466666666</v>
      </c>
      <c r="BN145" s="186">
        <v>211366.49777777778</v>
      </c>
      <c r="BO145" s="135" t="str">
        <f t="shared" si="116"/>
        <v>0</v>
      </c>
      <c r="BP145" s="135">
        <f t="shared" si="131"/>
        <v>1268198.9866666668</v>
      </c>
      <c r="BQ145" s="135">
        <f t="shared" si="132"/>
        <v>0</v>
      </c>
      <c r="BR145" s="141">
        <f t="shared" si="117"/>
        <v>211366.49777777778</v>
      </c>
      <c r="BS145" s="185">
        <v>210633.3244444445</v>
      </c>
      <c r="BT145" s="135" t="str">
        <f t="shared" si="118"/>
        <v>0</v>
      </c>
      <c r="BU145" s="135">
        <f t="shared" si="133"/>
        <v>1263799.946666667</v>
      </c>
      <c r="BV145" s="135">
        <f t="shared" si="119"/>
        <v>0</v>
      </c>
      <c r="BW145" s="141">
        <f t="shared" si="120"/>
        <v>210633.3244444445</v>
      </c>
      <c r="BX145" s="185">
        <v>49350</v>
      </c>
      <c r="BY145" s="135" t="str">
        <f t="shared" si="121"/>
        <v>0</v>
      </c>
      <c r="BZ145" s="135">
        <f t="shared" si="134"/>
        <v>296100</v>
      </c>
      <c r="CA145" s="135">
        <f t="shared" si="122"/>
        <v>0</v>
      </c>
      <c r="CB145" s="141">
        <f t="shared" si="123"/>
        <v>49350</v>
      </c>
      <c r="CC145" s="230">
        <f t="shared" si="124"/>
        <v>1389398.3333333335</v>
      </c>
      <c r="CD145" s="135" t="str">
        <f t="shared" si="125"/>
        <v>0</v>
      </c>
      <c r="CE145" s="135">
        <f t="shared" si="135"/>
        <v>8336390.000000001</v>
      </c>
      <c r="CF145" s="135">
        <f t="shared" si="126"/>
        <v>0</v>
      </c>
      <c r="CG145" s="141">
        <f t="shared" si="127"/>
        <v>1389398.3333333335</v>
      </c>
      <c r="CH145" s="185">
        <v>0</v>
      </c>
      <c r="CI145" s="135" t="str">
        <f t="shared" si="128"/>
        <v>0</v>
      </c>
      <c r="CJ145" s="135">
        <f t="shared" si="136"/>
        <v>0</v>
      </c>
      <c r="CK145" s="135">
        <f t="shared" si="129"/>
        <v>0</v>
      </c>
      <c r="CL145" s="141">
        <f t="shared" si="130"/>
        <v>0</v>
      </c>
    </row>
    <row r="146" spans="1:90" ht="12.75">
      <c r="A146" s="3" t="s">
        <v>402</v>
      </c>
      <c r="B146" s="3" t="s">
        <v>379</v>
      </c>
      <c r="C146" s="2" t="s">
        <v>150</v>
      </c>
      <c r="D146" s="5">
        <f t="shared" si="113"/>
        <v>42627</v>
      </c>
      <c r="E146" s="190">
        <v>302</v>
      </c>
      <c r="F146" s="18">
        <f t="shared" si="114"/>
        <v>456</v>
      </c>
      <c r="G146" s="214">
        <v>5.933378280059149</v>
      </c>
      <c r="H146" s="202">
        <v>135</v>
      </c>
      <c r="I146"/>
      <c r="J146" s="196">
        <v>13172</v>
      </c>
      <c r="K146" s="196">
        <v>11755</v>
      </c>
      <c r="L146" s="196">
        <v>8070</v>
      </c>
      <c r="M146" s="196">
        <v>4714</v>
      </c>
      <c r="N146" s="196">
        <v>2923</v>
      </c>
      <c r="O146" s="196">
        <v>1292</v>
      </c>
      <c r="P146" s="196">
        <v>649</v>
      </c>
      <c r="Q146" s="196">
        <v>52</v>
      </c>
      <c r="R146" s="196">
        <v>42627</v>
      </c>
      <c r="S146" s="5"/>
      <c r="T146" s="9">
        <f t="shared" si="91"/>
        <v>0.3090060290426256</v>
      </c>
      <c r="U146" s="9">
        <f t="shared" si="92"/>
        <v>0.27576418701761796</v>
      </c>
      <c r="V146" s="9">
        <f t="shared" si="93"/>
        <v>0.18931663030473644</v>
      </c>
      <c r="W146" s="9">
        <f t="shared" si="94"/>
        <v>0.11058718652497243</v>
      </c>
      <c r="X146" s="9">
        <f t="shared" si="95"/>
        <v>0.06857156262462759</v>
      </c>
      <c r="Y146" s="9">
        <f t="shared" si="96"/>
        <v>0.030309428296619513</v>
      </c>
      <c r="Z146" s="9">
        <f t="shared" si="97"/>
        <v>0.015225092077791071</v>
      </c>
      <c r="AA146" s="9">
        <f t="shared" si="98"/>
        <v>0.001219884111009454</v>
      </c>
      <c r="AB146" s="9"/>
      <c r="AC146" s="196">
        <v>70</v>
      </c>
      <c r="AD146" s="196">
        <v>138</v>
      </c>
      <c r="AE146" s="196">
        <v>85</v>
      </c>
      <c r="AF146" s="196">
        <v>52</v>
      </c>
      <c r="AG146" s="196">
        <v>60</v>
      </c>
      <c r="AH146" s="196">
        <v>26</v>
      </c>
      <c r="AI146" s="196">
        <v>3</v>
      </c>
      <c r="AJ146" s="196">
        <v>-1</v>
      </c>
      <c r="AK146" s="196">
        <v>433</v>
      </c>
      <c r="AL146" s="5"/>
      <c r="AM146" s="193">
        <v>-12</v>
      </c>
      <c r="AN146" s="193">
        <v>-18</v>
      </c>
      <c r="AO146" s="193">
        <v>5</v>
      </c>
      <c r="AP146" s="193">
        <v>4</v>
      </c>
      <c r="AQ146" s="193">
        <v>0</v>
      </c>
      <c r="AR146" s="193">
        <v>1</v>
      </c>
      <c r="AS146" s="193">
        <v>-1</v>
      </c>
      <c r="AT146" s="193">
        <v>-2</v>
      </c>
      <c r="AU146" s="193">
        <v>-23</v>
      </c>
      <c r="AV146">
        <f t="shared" si="99"/>
        <v>12</v>
      </c>
      <c r="AW146">
        <f t="shared" si="100"/>
        <v>18</v>
      </c>
      <c r="AX146">
        <f t="shared" si="101"/>
        <v>-5</v>
      </c>
      <c r="AY146">
        <f t="shared" si="102"/>
        <v>-4</v>
      </c>
      <c r="AZ146">
        <f t="shared" si="103"/>
        <v>0</v>
      </c>
      <c r="BA146">
        <f t="shared" si="104"/>
        <v>-1</v>
      </c>
      <c r="BB146">
        <f t="shared" si="105"/>
        <v>1</v>
      </c>
      <c r="BC146">
        <f t="shared" si="106"/>
        <v>2</v>
      </c>
      <c r="BD146">
        <f t="shared" si="107"/>
        <v>23</v>
      </c>
      <c r="BG146" s="188">
        <v>342982.1173333333</v>
      </c>
      <c r="BH146" s="107">
        <f t="shared" si="108"/>
        <v>85745.52933333332</v>
      </c>
      <c r="BI146" s="108">
        <f t="shared" si="109"/>
        <v>2057892.704</v>
      </c>
      <c r="BJ146" s="27">
        <f t="shared" si="110"/>
        <v>514473.176</v>
      </c>
      <c r="BK146" s="25">
        <f t="shared" si="111"/>
        <v>0.8</v>
      </c>
      <c r="BL146" s="26">
        <f t="shared" si="112"/>
        <v>0.2</v>
      </c>
      <c r="BM146" s="111">
        <f t="shared" si="115"/>
        <v>342982.1173333333</v>
      </c>
      <c r="BN146" s="186">
        <v>536746.6915555556</v>
      </c>
      <c r="BO146" s="135">
        <f t="shared" si="116"/>
        <v>134186.6728888889</v>
      </c>
      <c r="BP146" s="135">
        <f t="shared" si="131"/>
        <v>3220480.1493333336</v>
      </c>
      <c r="BQ146" s="135">
        <f t="shared" si="132"/>
        <v>805120.0373333334</v>
      </c>
      <c r="BR146" s="141">
        <f t="shared" si="117"/>
        <v>536746.6915555556</v>
      </c>
      <c r="BS146" s="185">
        <v>341670.64977777784</v>
      </c>
      <c r="BT146" s="135">
        <f t="shared" si="118"/>
        <v>85417.66244444446</v>
      </c>
      <c r="BU146" s="135">
        <f t="shared" si="133"/>
        <v>2050023.898666667</v>
      </c>
      <c r="BV146" s="135">
        <f t="shared" si="119"/>
        <v>512505.97466666676</v>
      </c>
      <c r="BW146" s="141">
        <f t="shared" si="120"/>
        <v>341670.64977777784</v>
      </c>
      <c r="BX146" s="185">
        <v>379498.0266666667</v>
      </c>
      <c r="BY146" s="135">
        <f t="shared" si="121"/>
        <v>94874.50666666667</v>
      </c>
      <c r="BZ146" s="135">
        <f t="shared" si="134"/>
        <v>2276988.16</v>
      </c>
      <c r="CA146" s="135">
        <f t="shared" si="122"/>
        <v>569247.04</v>
      </c>
      <c r="CB146" s="141">
        <f t="shared" si="123"/>
        <v>379498.0266666667</v>
      </c>
      <c r="CC146" s="230">
        <f t="shared" si="124"/>
        <v>523081.56622222235</v>
      </c>
      <c r="CD146" s="135">
        <f t="shared" si="125"/>
        <v>130770.39155555559</v>
      </c>
      <c r="CE146" s="135">
        <f t="shared" si="135"/>
        <v>3138489.397333334</v>
      </c>
      <c r="CF146" s="135">
        <f t="shared" si="126"/>
        <v>784622.3493333336</v>
      </c>
      <c r="CG146" s="141">
        <f t="shared" si="127"/>
        <v>523081.56622222235</v>
      </c>
      <c r="CH146" s="185">
        <v>0</v>
      </c>
      <c r="CI146" s="135">
        <f t="shared" si="128"/>
        <v>0</v>
      </c>
      <c r="CJ146" s="135">
        <f t="shared" si="136"/>
        <v>0</v>
      </c>
      <c r="CK146" s="135">
        <f t="shared" si="129"/>
        <v>0</v>
      </c>
      <c r="CL146" s="141">
        <f t="shared" si="130"/>
        <v>0</v>
      </c>
    </row>
    <row r="147" spans="1:90" ht="12.75">
      <c r="A147" s="3" t="s">
        <v>393</v>
      </c>
      <c r="B147" s="3" t="s">
        <v>384</v>
      </c>
      <c r="C147" s="2" t="s">
        <v>151</v>
      </c>
      <c r="D147" s="5">
        <f t="shared" si="113"/>
        <v>71417</v>
      </c>
      <c r="E147" s="190">
        <v>699</v>
      </c>
      <c r="F147" s="18">
        <f t="shared" si="114"/>
        <v>501</v>
      </c>
      <c r="G147" s="214">
        <v>6.736806122946113</v>
      </c>
      <c r="H147" s="202">
        <v>56</v>
      </c>
      <c r="I147"/>
      <c r="J147" s="196">
        <v>23835</v>
      </c>
      <c r="K147" s="196">
        <v>17068</v>
      </c>
      <c r="L147" s="196">
        <v>13232</v>
      </c>
      <c r="M147" s="196">
        <v>9172</v>
      </c>
      <c r="N147" s="196">
        <v>4635</v>
      </c>
      <c r="O147" s="196">
        <v>2360</v>
      </c>
      <c r="P147" s="196">
        <v>1010</v>
      </c>
      <c r="Q147" s="196">
        <v>105</v>
      </c>
      <c r="R147" s="196">
        <v>71417</v>
      </c>
      <c r="S147" s="5"/>
      <c r="T147" s="9">
        <f t="shared" si="91"/>
        <v>0.3337440665387793</v>
      </c>
      <c r="U147" s="9">
        <f t="shared" si="92"/>
        <v>0.23899071649607237</v>
      </c>
      <c r="V147" s="9">
        <f t="shared" si="93"/>
        <v>0.18527801503843622</v>
      </c>
      <c r="W147" s="9">
        <f t="shared" si="94"/>
        <v>0.12842880546648558</v>
      </c>
      <c r="X147" s="9">
        <f t="shared" si="95"/>
        <v>0.06490051388324909</v>
      </c>
      <c r="Y147" s="9">
        <f t="shared" si="96"/>
        <v>0.033045353347242255</v>
      </c>
      <c r="Z147" s="9">
        <f t="shared" si="97"/>
        <v>0.014142291051150287</v>
      </c>
      <c r="AA147" s="9">
        <f t="shared" si="98"/>
        <v>0.0014702381785849307</v>
      </c>
      <c r="AB147" s="9"/>
      <c r="AC147" s="196">
        <v>80</v>
      </c>
      <c r="AD147" s="196">
        <v>66</v>
      </c>
      <c r="AE147" s="196">
        <v>67</v>
      </c>
      <c r="AF147" s="196">
        <v>94</v>
      </c>
      <c r="AG147" s="196">
        <v>37</v>
      </c>
      <c r="AH147" s="196">
        <v>29</v>
      </c>
      <c r="AI147" s="196">
        <v>8</v>
      </c>
      <c r="AJ147" s="196">
        <v>2</v>
      </c>
      <c r="AK147" s="196">
        <v>383</v>
      </c>
      <c r="AL147" s="5"/>
      <c r="AM147" s="193">
        <v>-32</v>
      </c>
      <c r="AN147" s="193">
        <v>-27</v>
      </c>
      <c r="AO147" s="193">
        <v>-31</v>
      </c>
      <c r="AP147" s="193">
        <v>-6</v>
      </c>
      <c r="AQ147" s="193">
        <v>-8</v>
      </c>
      <c r="AR147" s="193">
        <v>-10</v>
      </c>
      <c r="AS147" s="193">
        <v>-4</v>
      </c>
      <c r="AT147" s="193">
        <v>0</v>
      </c>
      <c r="AU147" s="193">
        <v>-118</v>
      </c>
      <c r="AV147">
        <f t="shared" si="99"/>
        <v>32</v>
      </c>
      <c r="AW147">
        <f t="shared" si="100"/>
        <v>27</v>
      </c>
      <c r="AX147">
        <f t="shared" si="101"/>
        <v>31</v>
      </c>
      <c r="AY147">
        <f t="shared" si="102"/>
        <v>6</v>
      </c>
      <c r="AZ147">
        <f t="shared" si="103"/>
        <v>8</v>
      </c>
      <c r="BA147">
        <f t="shared" si="104"/>
        <v>10</v>
      </c>
      <c r="BB147">
        <f t="shared" si="105"/>
        <v>4</v>
      </c>
      <c r="BC147">
        <f t="shared" si="106"/>
        <v>0</v>
      </c>
      <c r="BD147">
        <f t="shared" si="107"/>
        <v>118</v>
      </c>
      <c r="BG147" s="188">
        <v>451595.25333333336</v>
      </c>
      <c r="BH147" s="107">
        <f t="shared" si="108"/>
        <v>112898.81333333334</v>
      </c>
      <c r="BI147" s="108">
        <f t="shared" si="109"/>
        <v>2709571.52</v>
      </c>
      <c r="BJ147" s="27">
        <f t="shared" si="110"/>
        <v>677392.88</v>
      </c>
      <c r="BK147" s="25">
        <f t="shared" si="111"/>
        <v>0.8</v>
      </c>
      <c r="BL147" s="26">
        <f t="shared" si="112"/>
        <v>0.2</v>
      </c>
      <c r="BM147" s="111">
        <f t="shared" si="115"/>
        <v>451595.25333333336</v>
      </c>
      <c r="BN147" s="186">
        <v>601074.5315555555</v>
      </c>
      <c r="BO147" s="135">
        <f t="shared" si="116"/>
        <v>150268.63288888888</v>
      </c>
      <c r="BP147" s="135">
        <f t="shared" si="131"/>
        <v>3606447.189333333</v>
      </c>
      <c r="BQ147" s="135">
        <f t="shared" si="132"/>
        <v>901611.7973333333</v>
      </c>
      <c r="BR147" s="141">
        <f t="shared" si="117"/>
        <v>601074.5315555555</v>
      </c>
      <c r="BS147" s="185">
        <v>543131.5422222222</v>
      </c>
      <c r="BT147" s="135">
        <f t="shared" si="118"/>
        <v>135782.88555555555</v>
      </c>
      <c r="BU147" s="135">
        <f t="shared" si="133"/>
        <v>3258789.253333333</v>
      </c>
      <c r="BV147" s="135">
        <f t="shared" si="119"/>
        <v>814697.3133333332</v>
      </c>
      <c r="BW147" s="141">
        <f t="shared" si="120"/>
        <v>543131.5422222222</v>
      </c>
      <c r="BX147" s="185">
        <v>756193.1733333333</v>
      </c>
      <c r="BY147" s="135">
        <f t="shared" si="121"/>
        <v>189048.29333333333</v>
      </c>
      <c r="BZ147" s="135">
        <f t="shared" si="134"/>
        <v>4537159.04</v>
      </c>
      <c r="CA147" s="135">
        <f t="shared" si="122"/>
        <v>1134289.76</v>
      </c>
      <c r="CB147" s="141">
        <f t="shared" si="123"/>
        <v>756193.1733333333</v>
      </c>
      <c r="CC147" s="230">
        <f t="shared" si="124"/>
        <v>566988.0444444446</v>
      </c>
      <c r="CD147" s="135">
        <f t="shared" si="125"/>
        <v>141747.01111111115</v>
      </c>
      <c r="CE147" s="135">
        <f t="shared" si="135"/>
        <v>3401928.2666666675</v>
      </c>
      <c r="CF147" s="135">
        <f t="shared" si="126"/>
        <v>850482.0666666669</v>
      </c>
      <c r="CG147" s="141">
        <f t="shared" si="127"/>
        <v>566988.0444444446</v>
      </c>
      <c r="CH147" s="185">
        <v>0</v>
      </c>
      <c r="CI147" s="135">
        <f t="shared" si="128"/>
        <v>0</v>
      </c>
      <c r="CJ147" s="135">
        <f t="shared" si="136"/>
        <v>0</v>
      </c>
      <c r="CK147" s="135">
        <f t="shared" si="129"/>
        <v>0</v>
      </c>
      <c r="CL147" s="141">
        <f t="shared" si="130"/>
        <v>0</v>
      </c>
    </row>
    <row r="148" spans="1:90" ht="12.75">
      <c r="A148" s="3"/>
      <c r="B148" s="3" t="s">
        <v>386</v>
      </c>
      <c r="C148" s="2" t="s">
        <v>152</v>
      </c>
      <c r="D148" s="5">
        <f t="shared" si="113"/>
        <v>118016</v>
      </c>
      <c r="E148" s="190">
        <v>1804</v>
      </c>
      <c r="F148" s="18">
        <f t="shared" si="114"/>
        <v>321</v>
      </c>
      <c r="G148" s="214">
        <v>3.8219815652973033</v>
      </c>
      <c r="H148" s="202">
        <v>204</v>
      </c>
      <c r="I148"/>
      <c r="J148" s="196">
        <v>80967</v>
      </c>
      <c r="K148" s="196">
        <v>21839</v>
      </c>
      <c r="L148" s="196">
        <v>9800</v>
      </c>
      <c r="M148" s="196">
        <v>3864</v>
      </c>
      <c r="N148" s="196">
        <v>1151</v>
      </c>
      <c r="O148" s="196">
        <v>294</v>
      </c>
      <c r="P148" s="196">
        <v>63</v>
      </c>
      <c r="Q148" s="196">
        <v>38</v>
      </c>
      <c r="R148" s="196">
        <v>118016</v>
      </c>
      <c r="S148" s="5"/>
      <c r="T148" s="9">
        <f t="shared" si="91"/>
        <v>0.6860679907809111</v>
      </c>
      <c r="U148" s="9">
        <f t="shared" si="92"/>
        <v>0.1850511795010846</v>
      </c>
      <c r="V148" s="9">
        <f t="shared" si="93"/>
        <v>0.08303958785249457</v>
      </c>
      <c r="W148" s="9">
        <f t="shared" si="94"/>
        <v>0.03274132321041215</v>
      </c>
      <c r="X148" s="9">
        <f t="shared" si="95"/>
        <v>0.00975291485900217</v>
      </c>
      <c r="Y148" s="9">
        <f t="shared" si="96"/>
        <v>0.0024911876355748373</v>
      </c>
      <c r="Z148" s="9">
        <f t="shared" si="97"/>
        <v>0.0005338259219088937</v>
      </c>
      <c r="AA148" s="9">
        <f t="shared" si="98"/>
        <v>0.0003219902386117137</v>
      </c>
      <c r="AB148" s="9"/>
      <c r="AC148" s="196">
        <v>82</v>
      </c>
      <c r="AD148" s="196">
        <v>113</v>
      </c>
      <c r="AE148" s="196">
        <v>222</v>
      </c>
      <c r="AF148" s="196">
        <v>163</v>
      </c>
      <c r="AG148" s="196">
        <v>17</v>
      </c>
      <c r="AH148" s="196">
        <v>11</v>
      </c>
      <c r="AI148" s="196">
        <v>0</v>
      </c>
      <c r="AJ148" s="196">
        <v>0</v>
      </c>
      <c r="AK148" s="196">
        <v>608</v>
      </c>
      <c r="AL148" s="5"/>
      <c r="AM148" s="193">
        <v>189</v>
      </c>
      <c r="AN148" s="193">
        <v>45</v>
      </c>
      <c r="AO148" s="193">
        <v>33</v>
      </c>
      <c r="AP148" s="193">
        <v>10</v>
      </c>
      <c r="AQ148" s="193">
        <v>3</v>
      </c>
      <c r="AR148" s="193">
        <v>6</v>
      </c>
      <c r="AS148" s="193">
        <v>1</v>
      </c>
      <c r="AT148" s="193">
        <v>0</v>
      </c>
      <c r="AU148" s="193">
        <v>287</v>
      </c>
      <c r="AV148">
        <f t="shared" si="99"/>
        <v>-189</v>
      </c>
      <c r="AW148">
        <f t="shared" si="100"/>
        <v>-45</v>
      </c>
      <c r="AX148">
        <f t="shared" si="101"/>
        <v>-33</v>
      </c>
      <c r="AY148">
        <f t="shared" si="102"/>
        <v>-10</v>
      </c>
      <c r="AZ148">
        <f t="shared" si="103"/>
        <v>-3</v>
      </c>
      <c r="BA148">
        <f t="shared" si="104"/>
        <v>-6</v>
      </c>
      <c r="BB148">
        <f t="shared" si="105"/>
        <v>-1</v>
      </c>
      <c r="BC148">
        <f t="shared" si="106"/>
        <v>0</v>
      </c>
      <c r="BD148">
        <f t="shared" si="107"/>
        <v>-287</v>
      </c>
      <c r="BG148" s="188">
        <v>444559.06666666665</v>
      </c>
      <c r="BH148" s="107" t="str">
        <f t="shared" si="108"/>
        <v>0</v>
      </c>
      <c r="BI148" s="108">
        <f t="shared" si="109"/>
        <v>2667354.4</v>
      </c>
      <c r="BJ148" s="27">
        <f t="shared" si="110"/>
        <v>0</v>
      </c>
      <c r="BK148" s="25" t="str">
        <f t="shared" si="111"/>
        <v>100%</v>
      </c>
      <c r="BL148" s="26" t="str">
        <f t="shared" si="112"/>
        <v>0%</v>
      </c>
      <c r="BM148" s="111">
        <f t="shared" si="115"/>
        <v>444559.06666666665</v>
      </c>
      <c r="BN148" s="186">
        <v>500328.1566666666</v>
      </c>
      <c r="BO148" s="135" t="str">
        <f t="shared" si="116"/>
        <v>0</v>
      </c>
      <c r="BP148" s="135">
        <f t="shared" si="131"/>
        <v>3001968.9399999995</v>
      </c>
      <c r="BQ148" s="135">
        <f t="shared" si="132"/>
        <v>0</v>
      </c>
      <c r="BR148" s="141">
        <f t="shared" si="117"/>
        <v>500328.1566666666</v>
      </c>
      <c r="BS148" s="185">
        <v>930757.4655555557</v>
      </c>
      <c r="BT148" s="135" t="str">
        <f t="shared" si="118"/>
        <v>0</v>
      </c>
      <c r="BU148" s="135">
        <f t="shared" si="133"/>
        <v>5584544.793333334</v>
      </c>
      <c r="BV148" s="135">
        <f t="shared" si="119"/>
        <v>0</v>
      </c>
      <c r="BW148" s="141">
        <f t="shared" si="120"/>
        <v>930757.4655555557</v>
      </c>
      <c r="BX148" s="185">
        <v>318538.6666666666</v>
      </c>
      <c r="BY148" s="135" t="str">
        <f t="shared" si="121"/>
        <v>0</v>
      </c>
      <c r="BZ148" s="135">
        <f t="shared" si="134"/>
        <v>1911231.9999999998</v>
      </c>
      <c r="CA148" s="135">
        <f t="shared" si="122"/>
        <v>0</v>
      </c>
      <c r="CB148" s="141">
        <f t="shared" si="123"/>
        <v>318538.6666666666</v>
      </c>
      <c r="CC148" s="230">
        <f t="shared" si="124"/>
        <v>548819.7177777778</v>
      </c>
      <c r="CD148" s="135" t="str">
        <f t="shared" si="125"/>
        <v>0</v>
      </c>
      <c r="CE148" s="135">
        <f t="shared" si="135"/>
        <v>3292918.3066666666</v>
      </c>
      <c r="CF148" s="135">
        <f t="shared" si="126"/>
        <v>0</v>
      </c>
      <c r="CG148" s="141">
        <f t="shared" si="127"/>
        <v>548819.7177777778</v>
      </c>
      <c r="CH148" s="185">
        <v>0</v>
      </c>
      <c r="CI148" s="135" t="str">
        <f t="shared" si="128"/>
        <v>0</v>
      </c>
      <c r="CJ148" s="135">
        <f t="shared" si="136"/>
        <v>0</v>
      </c>
      <c r="CK148" s="135">
        <f t="shared" si="129"/>
        <v>0</v>
      </c>
      <c r="CL148" s="141">
        <f t="shared" si="130"/>
        <v>0</v>
      </c>
    </row>
    <row r="149" spans="1:90" ht="12.75">
      <c r="A149" s="3"/>
      <c r="B149" s="3" t="s">
        <v>385</v>
      </c>
      <c r="C149" s="2" t="s">
        <v>153</v>
      </c>
      <c r="D149" s="5">
        <f t="shared" si="113"/>
        <v>65522</v>
      </c>
      <c r="E149" s="190">
        <v>202</v>
      </c>
      <c r="F149" s="18">
        <f t="shared" si="114"/>
        <v>464</v>
      </c>
      <c r="G149" s="214">
        <v>12.661836356979855</v>
      </c>
      <c r="H149" s="202">
        <v>92</v>
      </c>
      <c r="I149"/>
      <c r="J149" s="196">
        <v>553</v>
      </c>
      <c r="K149" s="196">
        <v>2952</v>
      </c>
      <c r="L149" s="196">
        <v>14642</v>
      </c>
      <c r="M149" s="196">
        <v>19891</v>
      </c>
      <c r="N149" s="196">
        <v>14470</v>
      </c>
      <c r="O149" s="196">
        <v>8077</v>
      </c>
      <c r="P149" s="196">
        <v>4011</v>
      </c>
      <c r="Q149" s="196">
        <v>926</v>
      </c>
      <c r="R149" s="196">
        <v>65522</v>
      </c>
      <c r="S149" s="5"/>
      <c r="T149" s="9">
        <f t="shared" si="91"/>
        <v>0.008439913311559476</v>
      </c>
      <c r="U149" s="9">
        <f t="shared" si="92"/>
        <v>0.04505356979335185</v>
      </c>
      <c r="V149" s="9">
        <f t="shared" si="93"/>
        <v>0.22346692713897623</v>
      </c>
      <c r="W149" s="9">
        <f t="shared" si="94"/>
        <v>0.3035774243765453</v>
      </c>
      <c r="X149" s="9">
        <f t="shared" si="95"/>
        <v>0.22084185464424164</v>
      </c>
      <c r="Y149" s="9">
        <f t="shared" si="96"/>
        <v>0.12327157290680993</v>
      </c>
      <c r="Z149" s="9">
        <f t="shared" si="97"/>
        <v>0.06121608009523519</v>
      </c>
      <c r="AA149" s="9">
        <f t="shared" si="98"/>
        <v>0.014132657733280424</v>
      </c>
      <c r="AB149" s="9"/>
      <c r="AC149" s="196">
        <v>4</v>
      </c>
      <c r="AD149" s="196">
        <v>21</v>
      </c>
      <c r="AE149" s="196">
        <v>80</v>
      </c>
      <c r="AF149" s="196">
        <v>98</v>
      </c>
      <c r="AG149" s="196">
        <v>34</v>
      </c>
      <c r="AH149" s="196">
        <v>100</v>
      </c>
      <c r="AI149" s="196">
        <v>34</v>
      </c>
      <c r="AJ149" s="196">
        <v>-1</v>
      </c>
      <c r="AK149" s="196">
        <v>370</v>
      </c>
      <c r="AL149" s="5"/>
      <c r="AM149" s="193">
        <v>-3</v>
      </c>
      <c r="AN149" s="193">
        <v>0</v>
      </c>
      <c r="AO149" s="193">
        <v>-3</v>
      </c>
      <c r="AP149" s="193">
        <v>-19</v>
      </c>
      <c r="AQ149" s="193">
        <v>-15</v>
      </c>
      <c r="AR149" s="193">
        <v>-29</v>
      </c>
      <c r="AS149" s="193">
        <v>-8</v>
      </c>
      <c r="AT149" s="193">
        <v>-17</v>
      </c>
      <c r="AU149" s="193">
        <v>-94</v>
      </c>
      <c r="AV149">
        <f t="shared" si="99"/>
        <v>3</v>
      </c>
      <c r="AW149">
        <f t="shared" si="100"/>
        <v>0</v>
      </c>
      <c r="AX149">
        <f t="shared" si="101"/>
        <v>3</v>
      </c>
      <c r="AY149">
        <f t="shared" si="102"/>
        <v>19</v>
      </c>
      <c r="AZ149">
        <f t="shared" si="103"/>
        <v>15</v>
      </c>
      <c r="BA149">
        <f t="shared" si="104"/>
        <v>29</v>
      </c>
      <c r="BB149">
        <f t="shared" si="105"/>
        <v>8</v>
      </c>
      <c r="BC149">
        <f t="shared" si="106"/>
        <v>17</v>
      </c>
      <c r="BD149">
        <f t="shared" si="107"/>
        <v>94</v>
      </c>
      <c r="BG149" s="188">
        <v>516679.98</v>
      </c>
      <c r="BH149" s="107" t="str">
        <f t="shared" si="108"/>
        <v>0</v>
      </c>
      <c r="BI149" s="108">
        <f t="shared" si="109"/>
        <v>3100079.88</v>
      </c>
      <c r="BJ149" s="27">
        <f t="shared" si="110"/>
        <v>0</v>
      </c>
      <c r="BK149" s="25" t="str">
        <f t="shared" si="111"/>
        <v>100%</v>
      </c>
      <c r="BL149" s="26" t="str">
        <f t="shared" si="112"/>
        <v>0%</v>
      </c>
      <c r="BM149" s="111">
        <f t="shared" si="115"/>
        <v>516679.98</v>
      </c>
      <c r="BN149" s="186">
        <v>879633.7322222221</v>
      </c>
      <c r="BO149" s="135" t="str">
        <f t="shared" si="116"/>
        <v>0</v>
      </c>
      <c r="BP149" s="135">
        <f t="shared" si="131"/>
        <v>5277802.393333333</v>
      </c>
      <c r="BQ149" s="135">
        <f t="shared" si="132"/>
        <v>0</v>
      </c>
      <c r="BR149" s="141">
        <f t="shared" si="117"/>
        <v>879633.7322222221</v>
      </c>
      <c r="BS149" s="185">
        <v>786996.5866666667</v>
      </c>
      <c r="BT149" s="135" t="str">
        <f t="shared" si="118"/>
        <v>0</v>
      </c>
      <c r="BU149" s="135">
        <f t="shared" si="133"/>
        <v>4721979.52</v>
      </c>
      <c r="BV149" s="135">
        <f t="shared" si="119"/>
        <v>0</v>
      </c>
      <c r="BW149" s="141">
        <f t="shared" si="120"/>
        <v>786996.5866666667</v>
      </c>
      <c r="BX149" s="185">
        <v>614499.4666666667</v>
      </c>
      <c r="BY149" s="135" t="str">
        <f t="shared" si="121"/>
        <v>0</v>
      </c>
      <c r="BZ149" s="135">
        <f t="shared" si="134"/>
        <v>3686996.8</v>
      </c>
      <c r="CA149" s="135">
        <f t="shared" si="122"/>
        <v>0</v>
      </c>
      <c r="CB149" s="141">
        <f t="shared" si="123"/>
        <v>614499.4666666667</v>
      </c>
      <c r="CC149" s="230">
        <f t="shared" si="124"/>
        <v>854268.8</v>
      </c>
      <c r="CD149" s="135" t="str">
        <f t="shared" si="125"/>
        <v>0</v>
      </c>
      <c r="CE149" s="135">
        <f t="shared" si="135"/>
        <v>5125612.800000001</v>
      </c>
      <c r="CF149" s="135">
        <f t="shared" si="126"/>
        <v>0</v>
      </c>
      <c r="CG149" s="141">
        <f t="shared" si="127"/>
        <v>854268.8</v>
      </c>
      <c r="CH149" s="185">
        <v>0</v>
      </c>
      <c r="CI149" s="135" t="str">
        <f t="shared" si="128"/>
        <v>0</v>
      </c>
      <c r="CJ149" s="135">
        <f t="shared" si="136"/>
        <v>0</v>
      </c>
      <c r="CK149" s="135">
        <f t="shared" si="129"/>
        <v>0</v>
      </c>
      <c r="CL149" s="141">
        <f t="shared" si="130"/>
        <v>0</v>
      </c>
    </row>
    <row r="150" spans="1:90" ht="12.75">
      <c r="A150" s="3"/>
      <c r="B150" s="3" t="s">
        <v>386</v>
      </c>
      <c r="C150" s="2" t="s">
        <v>154</v>
      </c>
      <c r="D150" s="5">
        <f t="shared" si="113"/>
        <v>182297</v>
      </c>
      <c r="E150" s="190">
        <v>2507</v>
      </c>
      <c r="F150" s="18">
        <f t="shared" si="114"/>
        <v>1263</v>
      </c>
      <c r="G150" s="214">
        <v>5.355001539562942</v>
      </c>
      <c r="H150" s="202">
        <v>131</v>
      </c>
      <c r="I150"/>
      <c r="J150" s="196">
        <v>82885</v>
      </c>
      <c r="K150" s="196">
        <v>34033</v>
      </c>
      <c r="L150" s="196">
        <v>31101</v>
      </c>
      <c r="M150" s="196">
        <v>16260</v>
      </c>
      <c r="N150" s="196">
        <v>10966</v>
      </c>
      <c r="O150" s="196">
        <v>4890</v>
      </c>
      <c r="P150" s="196">
        <v>2019</v>
      </c>
      <c r="Q150" s="196">
        <v>143</v>
      </c>
      <c r="R150" s="196">
        <v>182297</v>
      </c>
      <c r="S150" s="5"/>
      <c r="T150" s="9">
        <f t="shared" si="91"/>
        <v>0.4546701262225928</v>
      </c>
      <c r="U150" s="9">
        <f t="shared" si="92"/>
        <v>0.18668985227403634</v>
      </c>
      <c r="V150" s="9">
        <f t="shared" si="93"/>
        <v>0.17060620854978414</v>
      </c>
      <c r="W150" s="9">
        <f t="shared" si="94"/>
        <v>0.08919510469179416</v>
      </c>
      <c r="X150" s="9">
        <f t="shared" si="95"/>
        <v>0.06015458290591727</v>
      </c>
      <c r="Y150" s="9">
        <f t="shared" si="96"/>
        <v>0.026824358053067248</v>
      </c>
      <c r="Z150" s="9">
        <f t="shared" si="97"/>
        <v>0.011075333110254146</v>
      </c>
      <c r="AA150" s="9">
        <f t="shared" si="98"/>
        <v>0.0007844341925539093</v>
      </c>
      <c r="AB150" s="9"/>
      <c r="AC150" s="196">
        <v>326</v>
      </c>
      <c r="AD150" s="196">
        <v>350</v>
      </c>
      <c r="AE150" s="196">
        <v>146</v>
      </c>
      <c r="AF150" s="196">
        <v>103</v>
      </c>
      <c r="AG150" s="196">
        <v>115</v>
      </c>
      <c r="AH150" s="196">
        <v>40</v>
      </c>
      <c r="AI150" s="196">
        <v>15</v>
      </c>
      <c r="AJ150" s="196">
        <v>-1</v>
      </c>
      <c r="AK150" s="196">
        <v>1094</v>
      </c>
      <c r="AL150" s="5"/>
      <c r="AM150" s="193">
        <v>-182</v>
      </c>
      <c r="AN150" s="193">
        <v>14</v>
      </c>
      <c r="AO150" s="193">
        <v>-4</v>
      </c>
      <c r="AP150" s="193">
        <v>-6</v>
      </c>
      <c r="AQ150" s="193">
        <v>3</v>
      </c>
      <c r="AR150" s="193">
        <v>6</v>
      </c>
      <c r="AS150" s="193">
        <v>3</v>
      </c>
      <c r="AT150" s="193">
        <v>-3</v>
      </c>
      <c r="AU150" s="193">
        <v>-169</v>
      </c>
      <c r="AV150">
        <f t="shared" si="99"/>
        <v>182</v>
      </c>
      <c r="AW150">
        <f t="shared" si="100"/>
        <v>-14</v>
      </c>
      <c r="AX150">
        <f t="shared" si="101"/>
        <v>4</v>
      </c>
      <c r="AY150">
        <f t="shared" si="102"/>
        <v>6</v>
      </c>
      <c r="AZ150">
        <f t="shared" si="103"/>
        <v>-3</v>
      </c>
      <c r="BA150">
        <f t="shared" si="104"/>
        <v>-6</v>
      </c>
      <c r="BB150">
        <f t="shared" si="105"/>
        <v>-3</v>
      </c>
      <c r="BC150">
        <f t="shared" si="106"/>
        <v>3</v>
      </c>
      <c r="BD150">
        <f t="shared" si="107"/>
        <v>169</v>
      </c>
      <c r="BG150" s="188">
        <v>1273869.6133333333</v>
      </c>
      <c r="BH150" s="107" t="str">
        <f t="shared" si="108"/>
        <v>0</v>
      </c>
      <c r="BI150" s="108">
        <f t="shared" si="109"/>
        <v>7643217.68</v>
      </c>
      <c r="BJ150" s="27">
        <f t="shared" si="110"/>
        <v>0</v>
      </c>
      <c r="BK150" s="25" t="str">
        <f t="shared" si="111"/>
        <v>100%</v>
      </c>
      <c r="BL150" s="26" t="str">
        <f t="shared" si="112"/>
        <v>0%</v>
      </c>
      <c r="BM150" s="111">
        <f t="shared" si="115"/>
        <v>1273869.6133333333</v>
      </c>
      <c r="BN150" s="186">
        <v>1476799.6033333333</v>
      </c>
      <c r="BO150" s="135" t="str">
        <f t="shared" si="116"/>
        <v>0</v>
      </c>
      <c r="BP150" s="135">
        <f t="shared" si="131"/>
        <v>8860797.62</v>
      </c>
      <c r="BQ150" s="135">
        <f t="shared" si="132"/>
        <v>0</v>
      </c>
      <c r="BR150" s="141">
        <f t="shared" si="117"/>
        <v>1476799.6033333333</v>
      </c>
      <c r="BS150" s="185">
        <v>1257948.34</v>
      </c>
      <c r="BT150" s="135" t="str">
        <f t="shared" si="118"/>
        <v>0</v>
      </c>
      <c r="BU150" s="135">
        <f t="shared" si="133"/>
        <v>7547690.040000001</v>
      </c>
      <c r="BV150" s="135">
        <f t="shared" si="119"/>
        <v>0</v>
      </c>
      <c r="BW150" s="141">
        <f t="shared" si="120"/>
        <v>1257948.34</v>
      </c>
      <c r="BX150" s="185">
        <v>2060357.4666666663</v>
      </c>
      <c r="BY150" s="135" t="str">
        <f t="shared" si="121"/>
        <v>0</v>
      </c>
      <c r="BZ150" s="135">
        <f t="shared" si="134"/>
        <v>12362144.799999997</v>
      </c>
      <c r="CA150" s="135">
        <f t="shared" si="122"/>
        <v>0</v>
      </c>
      <c r="CB150" s="141">
        <f t="shared" si="123"/>
        <v>2060357.4666666663</v>
      </c>
      <c r="CC150" s="230">
        <f t="shared" si="124"/>
        <v>1590654.2866666669</v>
      </c>
      <c r="CD150" s="135" t="str">
        <f t="shared" si="125"/>
        <v>0</v>
      </c>
      <c r="CE150" s="135">
        <f t="shared" si="135"/>
        <v>9543925.72</v>
      </c>
      <c r="CF150" s="135">
        <f t="shared" si="126"/>
        <v>0</v>
      </c>
      <c r="CG150" s="141">
        <f t="shared" si="127"/>
        <v>1590654.2866666669</v>
      </c>
      <c r="CH150" s="185">
        <v>0</v>
      </c>
      <c r="CI150" s="135" t="str">
        <f t="shared" si="128"/>
        <v>0</v>
      </c>
      <c r="CJ150" s="135">
        <f t="shared" si="136"/>
        <v>0</v>
      </c>
      <c r="CK150" s="135">
        <f t="shared" si="129"/>
        <v>0</v>
      </c>
      <c r="CL150" s="141">
        <f t="shared" si="130"/>
        <v>0</v>
      </c>
    </row>
    <row r="151" spans="1:90" ht="12.75">
      <c r="A151" s="3"/>
      <c r="B151" s="3" t="s">
        <v>377</v>
      </c>
      <c r="C151" s="2" t="s">
        <v>155</v>
      </c>
      <c r="D151" s="5">
        <f t="shared" si="113"/>
        <v>65429</v>
      </c>
      <c r="E151" s="190">
        <v>803</v>
      </c>
      <c r="F151" s="18">
        <f t="shared" si="114"/>
        <v>466</v>
      </c>
      <c r="G151" s="214">
        <v>4.142051897406836</v>
      </c>
      <c r="H151" s="202">
        <v>134</v>
      </c>
      <c r="I151"/>
      <c r="J151" s="196">
        <v>37207</v>
      </c>
      <c r="K151" s="196">
        <v>13421</v>
      </c>
      <c r="L151" s="196">
        <v>8922</v>
      </c>
      <c r="M151" s="196">
        <v>3914</v>
      </c>
      <c r="N151" s="196">
        <v>1554</v>
      </c>
      <c r="O151" s="196">
        <v>265</v>
      </c>
      <c r="P151" s="196">
        <v>129</v>
      </c>
      <c r="Q151" s="196">
        <v>17</v>
      </c>
      <c r="R151" s="196">
        <v>65429</v>
      </c>
      <c r="S151" s="5"/>
      <c r="T151" s="9">
        <f t="shared" si="91"/>
        <v>0.568662214002965</v>
      </c>
      <c r="U151" s="9">
        <f t="shared" si="92"/>
        <v>0.20512311054731083</v>
      </c>
      <c r="V151" s="9">
        <f t="shared" si="93"/>
        <v>0.13636155221690688</v>
      </c>
      <c r="W151" s="9">
        <f t="shared" si="94"/>
        <v>0.05982056886090266</v>
      </c>
      <c r="X151" s="9">
        <f t="shared" si="95"/>
        <v>0.023750936129239328</v>
      </c>
      <c r="Y151" s="9">
        <f t="shared" si="96"/>
        <v>0.004050191810970671</v>
      </c>
      <c r="Z151" s="9">
        <f t="shared" si="97"/>
        <v>0.0019716028060951566</v>
      </c>
      <c r="AA151" s="9">
        <f t="shared" si="98"/>
        <v>0.00025982362560943926</v>
      </c>
      <c r="AB151" s="9"/>
      <c r="AC151" s="196">
        <v>136</v>
      </c>
      <c r="AD151" s="196">
        <v>205</v>
      </c>
      <c r="AE151" s="196">
        <v>59</v>
      </c>
      <c r="AF151" s="196">
        <v>-4</v>
      </c>
      <c r="AG151" s="196">
        <v>29</v>
      </c>
      <c r="AH151" s="196">
        <v>4</v>
      </c>
      <c r="AI151" s="196">
        <v>2</v>
      </c>
      <c r="AJ151" s="196">
        <v>0</v>
      </c>
      <c r="AK151" s="196">
        <v>431</v>
      </c>
      <c r="AL151" s="5"/>
      <c r="AM151" s="193">
        <v>-18</v>
      </c>
      <c r="AN151" s="193">
        <v>6</v>
      </c>
      <c r="AO151" s="193">
        <v>-17</v>
      </c>
      <c r="AP151" s="193">
        <v>-2</v>
      </c>
      <c r="AQ151" s="193">
        <v>-2</v>
      </c>
      <c r="AR151" s="193">
        <v>-4</v>
      </c>
      <c r="AS151" s="193">
        <v>2</v>
      </c>
      <c r="AT151" s="193">
        <v>0</v>
      </c>
      <c r="AU151" s="193">
        <v>-35</v>
      </c>
      <c r="AV151">
        <f t="shared" si="99"/>
        <v>18</v>
      </c>
      <c r="AW151">
        <f t="shared" si="100"/>
        <v>-6</v>
      </c>
      <c r="AX151">
        <f t="shared" si="101"/>
        <v>17</v>
      </c>
      <c r="AY151">
        <f t="shared" si="102"/>
        <v>2</v>
      </c>
      <c r="AZ151">
        <f t="shared" si="103"/>
        <v>2</v>
      </c>
      <c r="BA151">
        <f t="shared" si="104"/>
        <v>4</v>
      </c>
      <c r="BB151">
        <f t="shared" si="105"/>
        <v>-2</v>
      </c>
      <c r="BC151">
        <f t="shared" si="106"/>
        <v>0</v>
      </c>
      <c r="BD151">
        <f t="shared" si="107"/>
        <v>35</v>
      </c>
      <c r="BG151" s="188">
        <v>57568.8</v>
      </c>
      <c r="BH151" s="107" t="str">
        <f t="shared" si="108"/>
        <v>0</v>
      </c>
      <c r="BI151" s="108">
        <f t="shared" si="109"/>
        <v>345412.80000000005</v>
      </c>
      <c r="BJ151" s="27">
        <f t="shared" si="110"/>
        <v>0</v>
      </c>
      <c r="BK151" s="25" t="str">
        <f t="shared" si="111"/>
        <v>100%</v>
      </c>
      <c r="BL151" s="26" t="str">
        <f t="shared" si="112"/>
        <v>0%</v>
      </c>
      <c r="BM151" s="111">
        <f t="shared" si="115"/>
        <v>57568.8</v>
      </c>
      <c r="BN151" s="186">
        <v>317882.0055555556</v>
      </c>
      <c r="BO151" s="135" t="str">
        <f t="shared" si="116"/>
        <v>0</v>
      </c>
      <c r="BP151" s="135">
        <f t="shared" si="131"/>
        <v>1907292.0333333334</v>
      </c>
      <c r="BQ151" s="135">
        <f t="shared" si="132"/>
        <v>0</v>
      </c>
      <c r="BR151" s="141">
        <f t="shared" si="117"/>
        <v>317882.0055555556</v>
      </c>
      <c r="BS151" s="185">
        <v>488593.1111111111</v>
      </c>
      <c r="BT151" s="135" t="str">
        <f t="shared" si="118"/>
        <v>0</v>
      </c>
      <c r="BU151" s="135">
        <f t="shared" si="133"/>
        <v>2931558.666666667</v>
      </c>
      <c r="BV151" s="135">
        <f t="shared" si="119"/>
        <v>0</v>
      </c>
      <c r="BW151" s="141">
        <f t="shared" si="120"/>
        <v>488593.1111111111</v>
      </c>
      <c r="BX151" s="185">
        <v>441454.8</v>
      </c>
      <c r="BY151" s="135" t="str">
        <f t="shared" si="121"/>
        <v>0</v>
      </c>
      <c r="BZ151" s="135">
        <f t="shared" si="134"/>
        <v>2648728.8</v>
      </c>
      <c r="CA151" s="135">
        <f t="shared" si="122"/>
        <v>0</v>
      </c>
      <c r="CB151" s="141">
        <f t="shared" si="123"/>
        <v>441454.8</v>
      </c>
      <c r="CC151" s="230">
        <f t="shared" si="124"/>
        <v>593640.9955555556</v>
      </c>
      <c r="CD151" s="135" t="str">
        <f t="shared" si="125"/>
        <v>0</v>
      </c>
      <c r="CE151" s="135">
        <f t="shared" si="135"/>
        <v>3561845.9733333336</v>
      </c>
      <c r="CF151" s="135">
        <f t="shared" si="126"/>
        <v>0</v>
      </c>
      <c r="CG151" s="141">
        <f t="shared" si="127"/>
        <v>593640.9955555556</v>
      </c>
      <c r="CH151" s="185">
        <v>0</v>
      </c>
      <c r="CI151" s="135" t="str">
        <f t="shared" si="128"/>
        <v>0</v>
      </c>
      <c r="CJ151" s="135">
        <f t="shared" si="136"/>
        <v>0</v>
      </c>
      <c r="CK151" s="135">
        <f t="shared" si="129"/>
        <v>0</v>
      </c>
      <c r="CL151" s="141">
        <f t="shared" si="130"/>
        <v>0</v>
      </c>
    </row>
    <row r="152" spans="1:90" ht="12.75">
      <c r="A152" s="3"/>
      <c r="B152" s="3" t="s">
        <v>385</v>
      </c>
      <c r="C152" s="2" t="s">
        <v>156</v>
      </c>
      <c r="D152" s="5">
        <f t="shared" si="113"/>
        <v>136823</v>
      </c>
      <c r="E152" s="190">
        <v>1354</v>
      </c>
      <c r="F152" s="18">
        <f t="shared" si="114"/>
        <v>1645</v>
      </c>
      <c r="G152" s="214">
        <v>10.242207889043577</v>
      </c>
      <c r="H152" s="202">
        <v>257</v>
      </c>
      <c r="I152"/>
      <c r="J152" s="196">
        <v>4758</v>
      </c>
      <c r="K152" s="196">
        <v>32846</v>
      </c>
      <c r="L152" s="196">
        <v>39915</v>
      </c>
      <c r="M152" s="196">
        <v>30163</v>
      </c>
      <c r="N152" s="196">
        <v>14170</v>
      </c>
      <c r="O152" s="196">
        <v>8846</v>
      </c>
      <c r="P152" s="196">
        <v>5318</v>
      </c>
      <c r="Q152" s="196">
        <v>807</v>
      </c>
      <c r="R152" s="196">
        <v>136823</v>
      </c>
      <c r="S152" s="5"/>
      <c r="T152" s="9">
        <f t="shared" si="91"/>
        <v>0.034774855104770394</v>
      </c>
      <c r="U152" s="9">
        <f t="shared" si="92"/>
        <v>0.24006197788383532</v>
      </c>
      <c r="V152" s="9">
        <f t="shared" si="93"/>
        <v>0.29172726807627375</v>
      </c>
      <c r="W152" s="9">
        <f t="shared" si="94"/>
        <v>0.22045270166565561</v>
      </c>
      <c r="X152" s="9">
        <f t="shared" si="95"/>
        <v>0.10356445919180254</v>
      </c>
      <c r="Y152" s="9">
        <f t="shared" si="96"/>
        <v>0.0646528726895332</v>
      </c>
      <c r="Z152" s="9">
        <f t="shared" si="97"/>
        <v>0.03886773422597078</v>
      </c>
      <c r="AA152" s="9">
        <f t="shared" si="98"/>
        <v>0.005898131162158409</v>
      </c>
      <c r="AB152" s="9"/>
      <c r="AC152" s="196">
        <v>6</v>
      </c>
      <c r="AD152" s="196">
        <v>274</v>
      </c>
      <c r="AE152" s="196">
        <v>247</v>
      </c>
      <c r="AF152" s="196">
        <v>570</v>
      </c>
      <c r="AG152" s="196">
        <v>251</v>
      </c>
      <c r="AH152" s="196">
        <v>91</v>
      </c>
      <c r="AI152" s="196">
        <v>51</v>
      </c>
      <c r="AJ152" s="196">
        <v>180</v>
      </c>
      <c r="AK152" s="196">
        <v>1670</v>
      </c>
      <c r="AL152" s="5"/>
      <c r="AM152" s="193">
        <v>-11</v>
      </c>
      <c r="AN152" s="193">
        <v>74</v>
      </c>
      <c r="AO152" s="193">
        <v>22</v>
      </c>
      <c r="AP152" s="193">
        <v>-35</v>
      </c>
      <c r="AQ152" s="193">
        <v>-16</v>
      </c>
      <c r="AR152" s="193">
        <v>-6</v>
      </c>
      <c r="AS152" s="193">
        <v>-2</v>
      </c>
      <c r="AT152" s="193">
        <v>-1</v>
      </c>
      <c r="AU152" s="193">
        <v>25</v>
      </c>
      <c r="AV152">
        <f t="shared" si="99"/>
        <v>11</v>
      </c>
      <c r="AW152">
        <f t="shared" si="100"/>
        <v>-74</v>
      </c>
      <c r="AX152">
        <f t="shared" si="101"/>
        <v>-22</v>
      </c>
      <c r="AY152">
        <f t="shared" si="102"/>
        <v>35</v>
      </c>
      <c r="AZ152">
        <f t="shared" si="103"/>
        <v>16</v>
      </c>
      <c r="BA152">
        <f t="shared" si="104"/>
        <v>6</v>
      </c>
      <c r="BB152">
        <f t="shared" si="105"/>
        <v>2</v>
      </c>
      <c r="BC152">
        <f t="shared" si="106"/>
        <v>1</v>
      </c>
      <c r="BD152">
        <f t="shared" si="107"/>
        <v>-25</v>
      </c>
      <c r="BG152" s="188">
        <v>1972530.9666666666</v>
      </c>
      <c r="BH152" s="107" t="str">
        <f t="shared" si="108"/>
        <v>0</v>
      </c>
      <c r="BI152" s="108">
        <f t="shared" si="109"/>
        <v>11835185.799999999</v>
      </c>
      <c r="BJ152" s="27">
        <f t="shared" si="110"/>
        <v>0</v>
      </c>
      <c r="BK152" s="25" t="str">
        <f t="shared" si="111"/>
        <v>100%</v>
      </c>
      <c r="BL152" s="26" t="str">
        <f t="shared" si="112"/>
        <v>0%</v>
      </c>
      <c r="BM152" s="111">
        <f t="shared" si="115"/>
        <v>1972530.9666666666</v>
      </c>
      <c r="BN152" s="186">
        <v>2474601.8244444444</v>
      </c>
      <c r="BO152" s="135" t="str">
        <f t="shared" si="116"/>
        <v>0</v>
      </c>
      <c r="BP152" s="135">
        <f t="shared" si="131"/>
        <v>14847610.946666665</v>
      </c>
      <c r="BQ152" s="135">
        <f t="shared" si="132"/>
        <v>0</v>
      </c>
      <c r="BR152" s="141">
        <f t="shared" si="117"/>
        <v>2474601.8244444444</v>
      </c>
      <c r="BS152" s="185">
        <v>1895350.7811111112</v>
      </c>
      <c r="BT152" s="135" t="str">
        <f t="shared" si="118"/>
        <v>0</v>
      </c>
      <c r="BU152" s="135">
        <f t="shared" si="133"/>
        <v>11372104.686666667</v>
      </c>
      <c r="BV152" s="135">
        <f t="shared" si="119"/>
        <v>0</v>
      </c>
      <c r="BW152" s="141">
        <f t="shared" si="120"/>
        <v>1895350.7811111112</v>
      </c>
      <c r="BX152" s="185">
        <v>1957515.0666666667</v>
      </c>
      <c r="BY152" s="135" t="str">
        <f t="shared" si="121"/>
        <v>0</v>
      </c>
      <c r="BZ152" s="135">
        <f t="shared" si="134"/>
        <v>11745090.4</v>
      </c>
      <c r="CA152" s="135">
        <f t="shared" si="122"/>
        <v>0</v>
      </c>
      <c r="CB152" s="141">
        <f t="shared" si="123"/>
        <v>1957515.0666666667</v>
      </c>
      <c r="CC152" s="230">
        <f t="shared" si="124"/>
        <v>2862474.8933333326</v>
      </c>
      <c r="CD152" s="135" t="str">
        <f t="shared" si="125"/>
        <v>0</v>
      </c>
      <c r="CE152" s="135">
        <f t="shared" si="135"/>
        <v>17174849.359999996</v>
      </c>
      <c r="CF152" s="135">
        <f t="shared" si="126"/>
        <v>0</v>
      </c>
      <c r="CG152" s="141">
        <f t="shared" si="127"/>
        <v>2862474.8933333326</v>
      </c>
      <c r="CH152" s="185">
        <v>0</v>
      </c>
      <c r="CI152" s="135" t="str">
        <f t="shared" si="128"/>
        <v>0</v>
      </c>
      <c r="CJ152" s="135">
        <f t="shared" si="136"/>
        <v>0</v>
      </c>
      <c r="CK152" s="135">
        <f t="shared" si="129"/>
        <v>0</v>
      </c>
      <c r="CL152" s="141">
        <f t="shared" si="130"/>
        <v>0</v>
      </c>
    </row>
    <row r="153" spans="1:90" ht="12.75">
      <c r="A153" s="3" t="s">
        <v>396</v>
      </c>
      <c r="B153" s="3" t="s">
        <v>377</v>
      </c>
      <c r="C153" s="2" t="s">
        <v>157</v>
      </c>
      <c r="D153" s="5">
        <f t="shared" si="113"/>
        <v>62420</v>
      </c>
      <c r="E153" s="190">
        <v>923</v>
      </c>
      <c r="F153" s="18">
        <f t="shared" si="114"/>
        <v>242</v>
      </c>
      <c r="G153" s="214">
        <v>5.427628295079215</v>
      </c>
      <c r="H153" s="202">
        <v>62</v>
      </c>
      <c r="I153"/>
      <c r="J153" s="196">
        <v>22039</v>
      </c>
      <c r="K153" s="196">
        <v>15795</v>
      </c>
      <c r="L153" s="196">
        <v>11905</v>
      </c>
      <c r="M153" s="196">
        <v>6149</v>
      </c>
      <c r="N153" s="196">
        <v>3753</v>
      </c>
      <c r="O153" s="196">
        <v>1869</v>
      </c>
      <c r="P153" s="196">
        <v>837</v>
      </c>
      <c r="Q153" s="196">
        <v>73</v>
      </c>
      <c r="R153" s="196">
        <v>62420</v>
      </c>
      <c r="S153" s="5"/>
      <c r="T153" s="9">
        <f t="shared" si="91"/>
        <v>0.3530759371996155</v>
      </c>
      <c r="U153" s="9">
        <f t="shared" si="92"/>
        <v>0.25304389618711953</v>
      </c>
      <c r="V153" s="9">
        <f t="shared" si="93"/>
        <v>0.19072412688240947</v>
      </c>
      <c r="W153" s="9">
        <f t="shared" si="94"/>
        <v>0.09851009291893624</v>
      </c>
      <c r="X153" s="9">
        <f t="shared" si="95"/>
        <v>0.06012495994873438</v>
      </c>
      <c r="Y153" s="9">
        <f t="shared" si="96"/>
        <v>0.02994232617750721</v>
      </c>
      <c r="Z153" s="9">
        <f t="shared" si="97"/>
        <v>0.013409163729573854</v>
      </c>
      <c r="AA153" s="9">
        <f t="shared" si="98"/>
        <v>0.0011694969561038128</v>
      </c>
      <c r="AB153" s="9"/>
      <c r="AC153" s="196">
        <v>114</v>
      </c>
      <c r="AD153" s="196">
        <v>60</v>
      </c>
      <c r="AE153" s="196">
        <v>84</v>
      </c>
      <c r="AF153" s="196">
        <v>34</v>
      </c>
      <c r="AG153" s="196">
        <v>24</v>
      </c>
      <c r="AH153" s="196">
        <v>5</v>
      </c>
      <c r="AI153" s="196">
        <v>6</v>
      </c>
      <c r="AJ153" s="196">
        <v>0</v>
      </c>
      <c r="AK153" s="196">
        <v>327</v>
      </c>
      <c r="AL153" s="5"/>
      <c r="AM153" s="193">
        <v>28</v>
      </c>
      <c r="AN153" s="193">
        <v>43</v>
      </c>
      <c r="AO153" s="193">
        <v>-12</v>
      </c>
      <c r="AP153" s="193">
        <v>0</v>
      </c>
      <c r="AQ153" s="193">
        <v>13</v>
      </c>
      <c r="AR153" s="193">
        <v>6</v>
      </c>
      <c r="AS153" s="193">
        <v>6</v>
      </c>
      <c r="AT153" s="193">
        <v>1</v>
      </c>
      <c r="AU153" s="193">
        <v>85</v>
      </c>
      <c r="AV153">
        <f t="shared" si="99"/>
        <v>-28</v>
      </c>
      <c r="AW153">
        <f t="shared" si="100"/>
        <v>-43</v>
      </c>
      <c r="AX153">
        <f t="shared" si="101"/>
        <v>12</v>
      </c>
      <c r="AY153">
        <f t="shared" si="102"/>
        <v>0</v>
      </c>
      <c r="AZ153">
        <f t="shared" si="103"/>
        <v>-13</v>
      </c>
      <c r="BA153">
        <f t="shared" si="104"/>
        <v>-6</v>
      </c>
      <c r="BB153">
        <f t="shared" si="105"/>
        <v>-6</v>
      </c>
      <c r="BC153">
        <f t="shared" si="106"/>
        <v>-1</v>
      </c>
      <c r="BD153">
        <f t="shared" si="107"/>
        <v>-85</v>
      </c>
      <c r="BG153" s="188">
        <v>231426.57600000003</v>
      </c>
      <c r="BH153" s="107">
        <f t="shared" si="108"/>
        <v>57856.64400000001</v>
      </c>
      <c r="BI153" s="108">
        <f t="shared" si="109"/>
        <v>1388559.4560000002</v>
      </c>
      <c r="BJ153" s="27">
        <f t="shared" si="110"/>
        <v>347139.86400000006</v>
      </c>
      <c r="BK153" s="25">
        <f t="shared" si="111"/>
        <v>0.8</v>
      </c>
      <c r="BL153" s="26">
        <f t="shared" si="112"/>
        <v>0.2</v>
      </c>
      <c r="BM153" s="111">
        <f t="shared" si="115"/>
        <v>231426.57600000003</v>
      </c>
      <c r="BN153" s="186">
        <v>230380.84</v>
      </c>
      <c r="BO153" s="135">
        <f t="shared" si="116"/>
        <v>57595.21</v>
      </c>
      <c r="BP153" s="135">
        <f t="shared" si="131"/>
        <v>1382285.04</v>
      </c>
      <c r="BQ153" s="135">
        <f t="shared" si="132"/>
        <v>345571.26</v>
      </c>
      <c r="BR153" s="141">
        <f t="shared" si="117"/>
        <v>230380.84</v>
      </c>
      <c r="BS153" s="185">
        <v>267358.13066666666</v>
      </c>
      <c r="BT153" s="135">
        <f t="shared" si="118"/>
        <v>66839.53266666667</v>
      </c>
      <c r="BU153" s="135">
        <f t="shared" si="133"/>
        <v>1604148.784</v>
      </c>
      <c r="BV153" s="135">
        <f t="shared" si="119"/>
        <v>401037.196</v>
      </c>
      <c r="BW153" s="141">
        <f t="shared" si="120"/>
        <v>267358.13066666666</v>
      </c>
      <c r="BX153" s="185">
        <v>298722.4533333333</v>
      </c>
      <c r="BY153" s="135">
        <f t="shared" si="121"/>
        <v>74680.61333333333</v>
      </c>
      <c r="BZ153" s="135">
        <f t="shared" si="134"/>
        <v>1792334.7199999997</v>
      </c>
      <c r="CA153" s="135">
        <f t="shared" si="122"/>
        <v>448083.67999999993</v>
      </c>
      <c r="CB153" s="141">
        <f t="shared" si="123"/>
        <v>298722.4533333333</v>
      </c>
      <c r="CC153" s="230">
        <f t="shared" si="124"/>
        <v>252106.31288888893</v>
      </c>
      <c r="CD153" s="135">
        <f t="shared" si="125"/>
        <v>63026.57822222223</v>
      </c>
      <c r="CE153" s="135">
        <f t="shared" si="135"/>
        <v>1512637.8773333337</v>
      </c>
      <c r="CF153" s="135">
        <f t="shared" si="126"/>
        <v>378159.4693333334</v>
      </c>
      <c r="CG153" s="141">
        <f t="shared" si="127"/>
        <v>252106.31288888893</v>
      </c>
      <c r="CH153" s="185">
        <v>0</v>
      </c>
      <c r="CI153" s="135">
        <f t="shared" si="128"/>
        <v>0</v>
      </c>
      <c r="CJ153" s="135">
        <f t="shared" si="136"/>
        <v>0</v>
      </c>
      <c r="CK153" s="135">
        <f t="shared" si="129"/>
        <v>0</v>
      </c>
      <c r="CL153" s="141">
        <f t="shared" si="130"/>
        <v>0</v>
      </c>
    </row>
    <row r="154" spans="1:90" ht="12.75">
      <c r="A154" s="3"/>
      <c r="B154" s="3" t="s">
        <v>386</v>
      </c>
      <c r="C154" s="2" t="s">
        <v>158</v>
      </c>
      <c r="D154" s="5">
        <f t="shared" si="113"/>
        <v>342658</v>
      </c>
      <c r="E154" s="190">
        <v>2915</v>
      </c>
      <c r="F154" s="18">
        <f t="shared" si="114"/>
        <v>1829</v>
      </c>
      <c r="G154" s="214">
        <v>5.241431103445425</v>
      </c>
      <c r="H154" s="202">
        <v>328</v>
      </c>
      <c r="I154"/>
      <c r="J154" s="196">
        <v>134501</v>
      </c>
      <c r="K154" s="196">
        <v>72762</v>
      </c>
      <c r="L154" s="196">
        <v>65919</v>
      </c>
      <c r="M154" s="196">
        <v>32730</v>
      </c>
      <c r="N154" s="196">
        <v>19918</v>
      </c>
      <c r="O154" s="196">
        <v>9528</v>
      </c>
      <c r="P154" s="196">
        <v>6611</v>
      </c>
      <c r="Q154" s="196">
        <v>689</v>
      </c>
      <c r="R154" s="196">
        <v>342658</v>
      </c>
      <c r="S154" s="5"/>
      <c r="T154" s="9">
        <f t="shared" si="91"/>
        <v>0.39252257352812425</v>
      </c>
      <c r="U154" s="9">
        <f t="shared" si="92"/>
        <v>0.21234583754063818</v>
      </c>
      <c r="V154" s="9">
        <f t="shared" si="93"/>
        <v>0.19237548809600244</v>
      </c>
      <c r="W154" s="9">
        <f t="shared" si="94"/>
        <v>0.09551798002673219</v>
      </c>
      <c r="X154" s="9">
        <f t="shared" si="95"/>
        <v>0.05812792930560501</v>
      </c>
      <c r="Y154" s="9">
        <f t="shared" si="96"/>
        <v>0.02780615073922103</v>
      </c>
      <c r="Z154" s="9">
        <f t="shared" si="97"/>
        <v>0.019293289518995616</v>
      </c>
      <c r="AA154" s="9">
        <f t="shared" si="98"/>
        <v>0.0020107512446812855</v>
      </c>
      <c r="AB154" s="9"/>
      <c r="AC154" s="196">
        <v>166</v>
      </c>
      <c r="AD154" s="196">
        <v>382</v>
      </c>
      <c r="AE154" s="196">
        <v>304</v>
      </c>
      <c r="AF154" s="196">
        <v>190</v>
      </c>
      <c r="AG154" s="196">
        <v>213</v>
      </c>
      <c r="AH154" s="196">
        <v>138</v>
      </c>
      <c r="AI154" s="196">
        <v>58</v>
      </c>
      <c r="AJ154" s="196">
        <v>1</v>
      </c>
      <c r="AK154" s="196">
        <v>1452</v>
      </c>
      <c r="AL154" s="5"/>
      <c r="AM154" s="193">
        <v>-204</v>
      </c>
      <c r="AN154" s="193">
        <v>-64</v>
      </c>
      <c r="AO154" s="193">
        <v>-42</v>
      </c>
      <c r="AP154" s="193">
        <v>-53</v>
      </c>
      <c r="AQ154" s="193">
        <v>-8</v>
      </c>
      <c r="AR154" s="193">
        <v>-6</v>
      </c>
      <c r="AS154" s="193">
        <v>4</v>
      </c>
      <c r="AT154" s="193">
        <v>-4</v>
      </c>
      <c r="AU154" s="193">
        <v>-377</v>
      </c>
      <c r="AV154">
        <f t="shared" si="99"/>
        <v>204</v>
      </c>
      <c r="AW154">
        <f t="shared" si="100"/>
        <v>64</v>
      </c>
      <c r="AX154">
        <f t="shared" si="101"/>
        <v>42</v>
      </c>
      <c r="AY154">
        <f t="shared" si="102"/>
        <v>53</v>
      </c>
      <c r="AZ154">
        <f t="shared" si="103"/>
        <v>8</v>
      </c>
      <c r="BA154">
        <f t="shared" si="104"/>
        <v>6</v>
      </c>
      <c r="BB154">
        <f t="shared" si="105"/>
        <v>-4</v>
      </c>
      <c r="BC154">
        <f t="shared" si="106"/>
        <v>4</v>
      </c>
      <c r="BD154">
        <f t="shared" si="107"/>
        <v>377</v>
      </c>
      <c r="BG154" s="188">
        <v>2732599.04</v>
      </c>
      <c r="BH154" s="107" t="str">
        <f t="shared" si="108"/>
        <v>0</v>
      </c>
      <c r="BI154" s="108">
        <f t="shared" si="109"/>
        <v>16395594.24</v>
      </c>
      <c r="BJ154" s="27">
        <f t="shared" si="110"/>
        <v>0</v>
      </c>
      <c r="BK154" s="25" t="str">
        <f t="shared" si="111"/>
        <v>100%</v>
      </c>
      <c r="BL154" s="26" t="str">
        <f t="shared" si="112"/>
        <v>0%</v>
      </c>
      <c r="BM154" s="111">
        <f t="shared" si="115"/>
        <v>2732599.04</v>
      </c>
      <c r="BN154" s="186">
        <v>2739980.106666667</v>
      </c>
      <c r="BO154" s="135" t="str">
        <f t="shared" si="116"/>
        <v>0</v>
      </c>
      <c r="BP154" s="135">
        <f t="shared" si="131"/>
        <v>16439880.64</v>
      </c>
      <c r="BQ154" s="135">
        <f t="shared" si="132"/>
        <v>0</v>
      </c>
      <c r="BR154" s="141">
        <f t="shared" si="117"/>
        <v>2739980.106666667</v>
      </c>
      <c r="BS154" s="185">
        <v>2503532.225555556</v>
      </c>
      <c r="BT154" s="135" t="str">
        <f t="shared" si="118"/>
        <v>0</v>
      </c>
      <c r="BU154" s="135">
        <f t="shared" si="133"/>
        <v>15021193.353333335</v>
      </c>
      <c r="BV154" s="135">
        <f t="shared" si="119"/>
        <v>0</v>
      </c>
      <c r="BW154" s="141">
        <f t="shared" si="120"/>
        <v>2503532.225555556</v>
      </c>
      <c r="BX154" s="185">
        <v>3008196.666666666</v>
      </c>
      <c r="BY154" s="135" t="str">
        <f t="shared" si="121"/>
        <v>0</v>
      </c>
      <c r="BZ154" s="135">
        <f t="shared" si="134"/>
        <v>18049179.999999996</v>
      </c>
      <c r="CA154" s="135">
        <f t="shared" si="122"/>
        <v>0</v>
      </c>
      <c r="CB154" s="141">
        <f t="shared" si="123"/>
        <v>3008196.666666666</v>
      </c>
      <c r="CC154" s="230">
        <f t="shared" si="124"/>
        <v>2642987.777777778</v>
      </c>
      <c r="CD154" s="135" t="str">
        <f t="shared" si="125"/>
        <v>0</v>
      </c>
      <c r="CE154" s="135">
        <f t="shared" si="135"/>
        <v>15857926.666666668</v>
      </c>
      <c r="CF154" s="135">
        <f t="shared" si="126"/>
        <v>0</v>
      </c>
      <c r="CG154" s="141">
        <f t="shared" si="127"/>
        <v>2642987.777777778</v>
      </c>
      <c r="CH154" s="185">
        <v>0</v>
      </c>
      <c r="CI154" s="135" t="str">
        <f t="shared" si="128"/>
        <v>0</v>
      </c>
      <c r="CJ154" s="135">
        <f t="shared" si="136"/>
        <v>0</v>
      </c>
      <c r="CK154" s="135">
        <f t="shared" si="129"/>
        <v>0</v>
      </c>
      <c r="CL154" s="141">
        <f t="shared" si="130"/>
        <v>0</v>
      </c>
    </row>
    <row r="155" spans="1:90" ht="12.75">
      <c r="A155" s="3"/>
      <c r="B155" s="3" t="s">
        <v>379</v>
      </c>
      <c r="C155" s="2" t="s">
        <v>159</v>
      </c>
      <c r="D155" s="5">
        <f t="shared" si="113"/>
        <v>131463</v>
      </c>
      <c r="E155" s="190">
        <v>1589</v>
      </c>
      <c r="F155" s="18">
        <f t="shared" si="114"/>
        <v>1223</v>
      </c>
      <c r="G155" s="214">
        <v>5.287260194717567</v>
      </c>
      <c r="H155" s="202">
        <v>172</v>
      </c>
      <c r="I155"/>
      <c r="J155" s="196">
        <v>78654</v>
      </c>
      <c r="K155" s="196">
        <v>25553</v>
      </c>
      <c r="L155" s="196">
        <v>15340</v>
      </c>
      <c r="M155" s="196">
        <v>6663</v>
      </c>
      <c r="N155" s="196">
        <v>3142</v>
      </c>
      <c r="O155" s="196">
        <v>1450</v>
      </c>
      <c r="P155" s="196">
        <v>601</v>
      </c>
      <c r="Q155" s="196">
        <v>60</v>
      </c>
      <c r="R155" s="196">
        <v>131463</v>
      </c>
      <c r="S155" s="5"/>
      <c r="T155" s="9">
        <f t="shared" si="91"/>
        <v>0.598297619862623</v>
      </c>
      <c r="U155" s="9">
        <f t="shared" si="92"/>
        <v>0.1943740824414474</v>
      </c>
      <c r="V155" s="9">
        <f t="shared" si="93"/>
        <v>0.11668682442968745</v>
      </c>
      <c r="W155" s="9">
        <f t="shared" si="94"/>
        <v>0.050683462266949635</v>
      </c>
      <c r="X155" s="9">
        <f t="shared" si="95"/>
        <v>0.023900260909913817</v>
      </c>
      <c r="Y155" s="9">
        <f t="shared" si="96"/>
        <v>0.011029719388725344</v>
      </c>
      <c r="Z155" s="9">
        <f t="shared" si="97"/>
        <v>0.004571628519050987</v>
      </c>
      <c r="AA155" s="9">
        <f t="shared" si="98"/>
        <v>0.00045640218160242804</v>
      </c>
      <c r="AB155" s="9"/>
      <c r="AC155" s="196">
        <v>816</v>
      </c>
      <c r="AD155" s="196">
        <v>344</v>
      </c>
      <c r="AE155" s="196">
        <v>104</v>
      </c>
      <c r="AF155" s="196">
        <v>16</v>
      </c>
      <c r="AG155" s="196">
        <v>15</v>
      </c>
      <c r="AH155" s="196">
        <v>13</v>
      </c>
      <c r="AI155" s="196">
        <v>2</v>
      </c>
      <c r="AJ155" s="196">
        <v>0</v>
      </c>
      <c r="AK155" s="196">
        <v>1310</v>
      </c>
      <c r="AL155" s="5"/>
      <c r="AM155" s="193">
        <v>8</v>
      </c>
      <c r="AN155" s="193">
        <v>37</v>
      </c>
      <c r="AO155" s="193">
        <v>37</v>
      </c>
      <c r="AP155" s="193">
        <v>10</v>
      </c>
      <c r="AQ155" s="193">
        <v>-5</v>
      </c>
      <c r="AR155" s="193">
        <v>3</v>
      </c>
      <c r="AS155" s="193">
        <v>-3</v>
      </c>
      <c r="AT155" s="193">
        <v>0</v>
      </c>
      <c r="AU155" s="193">
        <v>87</v>
      </c>
      <c r="AV155">
        <f t="shared" si="99"/>
        <v>-8</v>
      </c>
      <c r="AW155">
        <f t="shared" si="100"/>
        <v>-37</v>
      </c>
      <c r="AX155">
        <f t="shared" si="101"/>
        <v>-37</v>
      </c>
      <c r="AY155">
        <f t="shared" si="102"/>
        <v>-10</v>
      </c>
      <c r="AZ155">
        <f t="shared" si="103"/>
        <v>5</v>
      </c>
      <c r="BA155">
        <f t="shared" si="104"/>
        <v>-3</v>
      </c>
      <c r="BB155">
        <f t="shared" si="105"/>
        <v>3</v>
      </c>
      <c r="BC155">
        <f t="shared" si="106"/>
        <v>0</v>
      </c>
      <c r="BD155">
        <f t="shared" si="107"/>
        <v>-87</v>
      </c>
      <c r="BG155" s="188">
        <v>1410115.7733333332</v>
      </c>
      <c r="BH155" s="107" t="str">
        <f t="shared" si="108"/>
        <v>0</v>
      </c>
      <c r="BI155" s="108">
        <f t="shared" si="109"/>
        <v>8460694.639999999</v>
      </c>
      <c r="BJ155" s="27">
        <f t="shared" si="110"/>
        <v>0</v>
      </c>
      <c r="BK155" s="25" t="str">
        <f t="shared" si="111"/>
        <v>100%</v>
      </c>
      <c r="BL155" s="26" t="str">
        <f t="shared" si="112"/>
        <v>0%</v>
      </c>
      <c r="BM155" s="111">
        <f t="shared" si="115"/>
        <v>1410115.7733333332</v>
      </c>
      <c r="BN155" s="186">
        <v>1572266.9733333332</v>
      </c>
      <c r="BO155" s="135" t="str">
        <f t="shared" si="116"/>
        <v>0</v>
      </c>
      <c r="BP155" s="135">
        <f t="shared" si="131"/>
        <v>9433601.84</v>
      </c>
      <c r="BQ155" s="135">
        <f t="shared" si="132"/>
        <v>0</v>
      </c>
      <c r="BR155" s="141">
        <f t="shared" si="117"/>
        <v>1572266.9733333332</v>
      </c>
      <c r="BS155" s="185">
        <v>885436.0122222223</v>
      </c>
      <c r="BT155" s="135" t="str">
        <f t="shared" si="118"/>
        <v>0</v>
      </c>
      <c r="BU155" s="135">
        <f t="shared" si="133"/>
        <v>5312616.073333334</v>
      </c>
      <c r="BV155" s="135">
        <f t="shared" si="119"/>
        <v>0</v>
      </c>
      <c r="BW155" s="141">
        <f t="shared" si="120"/>
        <v>885436.0122222223</v>
      </c>
      <c r="BX155" s="185">
        <v>2054439.0666666662</v>
      </c>
      <c r="BY155" s="135" t="str">
        <f t="shared" si="121"/>
        <v>0</v>
      </c>
      <c r="BZ155" s="135">
        <f t="shared" si="134"/>
        <v>12326634.399999997</v>
      </c>
      <c r="CA155" s="135">
        <f t="shared" si="122"/>
        <v>0</v>
      </c>
      <c r="CB155" s="141">
        <f t="shared" si="123"/>
        <v>2054439.0666666662</v>
      </c>
      <c r="CC155" s="230">
        <f t="shared" si="124"/>
        <v>1367028.4177777774</v>
      </c>
      <c r="CD155" s="135" t="str">
        <f t="shared" si="125"/>
        <v>0</v>
      </c>
      <c r="CE155" s="135">
        <f t="shared" si="135"/>
        <v>8202170.506666664</v>
      </c>
      <c r="CF155" s="135">
        <f t="shared" si="126"/>
        <v>0</v>
      </c>
      <c r="CG155" s="141">
        <f t="shared" si="127"/>
        <v>1367028.4177777774</v>
      </c>
      <c r="CH155" s="185">
        <v>0</v>
      </c>
      <c r="CI155" s="135" t="str">
        <f t="shared" si="128"/>
        <v>0</v>
      </c>
      <c r="CJ155" s="135">
        <f t="shared" si="136"/>
        <v>0</v>
      </c>
      <c r="CK155" s="135">
        <f t="shared" si="129"/>
        <v>0</v>
      </c>
      <c r="CL155" s="141">
        <f t="shared" si="130"/>
        <v>0</v>
      </c>
    </row>
    <row r="156" spans="1:90" ht="12.75">
      <c r="A156" s="3" t="s">
        <v>406</v>
      </c>
      <c r="B156" s="3" t="s">
        <v>375</v>
      </c>
      <c r="C156" s="2" t="s">
        <v>160</v>
      </c>
      <c r="D156" s="5">
        <f t="shared" si="113"/>
        <v>44011</v>
      </c>
      <c r="E156" s="190">
        <v>231</v>
      </c>
      <c r="F156" s="18">
        <f t="shared" si="114"/>
        <v>187</v>
      </c>
      <c r="G156" s="214">
        <v>10.050046776096243</v>
      </c>
      <c r="H156" s="202">
        <v>20</v>
      </c>
      <c r="I156"/>
      <c r="J156" s="196">
        <v>4166</v>
      </c>
      <c r="K156" s="196">
        <v>5918</v>
      </c>
      <c r="L156" s="196">
        <v>13197</v>
      </c>
      <c r="M156" s="196">
        <v>9525</v>
      </c>
      <c r="N156" s="196">
        <v>5750</v>
      </c>
      <c r="O156" s="196">
        <v>2951</v>
      </c>
      <c r="P156" s="196">
        <v>2278</v>
      </c>
      <c r="Q156" s="196">
        <v>226</v>
      </c>
      <c r="R156" s="196">
        <v>44011</v>
      </c>
      <c r="S156" s="5"/>
      <c r="T156" s="9">
        <f t="shared" si="91"/>
        <v>0.09465815364340734</v>
      </c>
      <c r="U156" s="9">
        <f t="shared" si="92"/>
        <v>0.13446638340414896</v>
      </c>
      <c r="V156" s="9">
        <f t="shared" si="93"/>
        <v>0.2998568539683261</v>
      </c>
      <c r="W156" s="9">
        <f t="shared" si="94"/>
        <v>0.21642316693553884</v>
      </c>
      <c r="X156" s="9">
        <f t="shared" si="95"/>
        <v>0.13064915589284498</v>
      </c>
      <c r="Y156" s="9">
        <f t="shared" si="96"/>
        <v>0.06705141896344095</v>
      </c>
      <c r="Z156" s="9">
        <f t="shared" si="97"/>
        <v>0.0517597873258958</v>
      </c>
      <c r="AA156" s="9">
        <f t="shared" si="98"/>
        <v>0.005135079866397037</v>
      </c>
      <c r="AB156" s="9"/>
      <c r="AC156" s="196">
        <v>11</v>
      </c>
      <c r="AD156" s="196">
        <v>60</v>
      </c>
      <c r="AE156" s="196">
        <v>20</v>
      </c>
      <c r="AF156" s="196">
        <v>46</v>
      </c>
      <c r="AG156" s="196">
        <v>9</v>
      </c>
      <c r="AH156" s="196">
        <v>2</v>
      </c>
      <c r="AI156" s="196">
        <v>17</v>
      </c>
      <c r="AJ156" s="196">
        <v>1</v>
      </c>
      <c r="AK156" s="196">
        <v>166</v>
      </c>
      <c r="AL156" s="5"/>
      <c r="AM156" s="193">
        <v>-17</v>
      </c>
      <c r="AN156" s="193">
        <v>2</v>
      </c>
      <c r="AO156" s="193">
        <v>-10</v>
      </c>
      <c r="AP156" s="193">
        <v>1</v>
      </c>
      <c r="AQ156" s="193">
        <v>-7</v>
      </c>
      <c r="AR156" s="193">
        <v>4</v>
      </c>
      <c r="AS156" s="193">
        <v>4</v>
      </c>
      <c r="AT156" s="193">
        <v>2</v>
      </c>
      <c r="AU156" s="193">
        <v>-21</v>
      </c>
      <c r="AV156">
        <f t="shared" si="99"/>
        <v>17</v>
      </c>
      <c r="AW156">
        <f t="shared" si="100"/>
        <v>-2</v>
      </c>
      <c r="AX156">
        <f t="shared" si="101"/>
        <v>10</v>
      </c>
      <c r="AY156">
        <f t="shared" si="102"/>
        <v>-1</v>
      </c>
      <c r="AZ156">
        <f t="shared" si="103"/>
        <v>7</v>
      </c>
      <c r="BA156">
        <f t="shared" si="104"/>
        <v>-4</v>
      </c>
      <c r="BB156">
        <f t="shared" si="105"/>
        <v>-4</v>
      </c>
      <c r="BC156">
        <f t="shared" si="106"/>
        <v>-2</v>
      </c>
      <c r="BD156">
        <f t="shared" si="107"/>
        <v>21</v>
      </c>
      <c r="BG156" s="188">
        <v>211341.46133333334</v>
      </c>
      <c r="BH156" s="107">
        <f t="shared" si="108"/>
        <v>52835.365333333335</v>
      </c>
      <c r="BI156" s="108">
        <f t="shared" si="109"/>
        <v>1268048.7680000002</v>
      </c>
      <c r="BJ156" s="27">
        <f t="shared" si="110"/>
        <v>317012.19200000004</v>
      </c>
      <c r="BK156" s="25">
        <f t="shared" si="111"/>
        <v>0.8</v>
      </c>
      <c r="BL156" s="26">
        <f t="shared" si="112"/>
        <v>0.2</v>
      </c>
      <c r="BM156" s="111">
        <f t="shared" si="115"/>
        <v>211341.46133333334</v>
      </c>
      <c r="BN156" s="186">
        <v>308110.9626666667</v>
      </c>
      <c r="BO156" s="135">
        <f t="shared" si="116"/>
        <v>77027.74066666668</v>
      </c>
      <c r="BP156" s="135">
        <f t="shared" si="131"/>
        <v>1848665.7760000003</v>
      </c>
      <c r="BQ156" s="135">
        <f t="shared" si="132"/>
        <v>462166.4440000001</v>
      </c>
      <c r="BR156" s="141">
        <f t="shared" si="117"/>
        <v>308110.9626666667</v>
      </c>
      <c r="BS156" s="185">
        <v>341693.9155555556</v>
      </c>
      <c r="BT156" s="135">
        <f t="shared" si="118"/>
        <v>85423.4788888889</v>
      </c>
      <c r="BU156" s="135">
        <f t="shared" si="133"/>
        <v>2050163.4933333336</v>
      </c>
      <c r="BV156" s="135">
        <f t="shared" si="119"/>
        <v>512540.8733333334</v>
      </c>
      <c r="BW156" s="141">
        <f t="shared" si="120"/>
        <v>341693.9155555556</v>
      </c>
      <c r="BX156" s="185">
        <v>307975.57333333336</v>
      </c>
      <c r="BY156" s="135">
        <f t="shared" si="121"/>
        <v>76993.89333333334</v>
      </c>
      <c r="BZ156" s="135">
        <f t="shared" si="134"/>
        <v>1847853.4400000002</v>
      </c>
      <c r="CA156" s="135">
        <f t="shared" si="122"/>
        <v>461963.36000000004</v>
      </c>
      <c r="CB156" s="141">
        <f t="shared" si="123"/>
        <v>307975.57333333336</v>
      </c>
      <c r="CC156" s="230">
        <f t="shared" si="124"/>
        <v>207333.07377777778</v>
      </c>
      <c r="CD156" s="135">
        <f t="shared" si="125"/>
        <v>51833.268444444446</v>
      </c>
      <c r="CE156" s="135">
        <f t="shared" si="135"/>
        <v>1243998.4426666666</v>
      </c>
      <c r="CF156" s="135">
        <f t="shared" si="126"/>
        <v>310999.61066666665</v>
      </c>
      <c r="CG156" s="141">
        <f t="shared" si="127"/>
        <v>207333.07377777778</v>
      </c>
      <c r="CH156" s="185">
        <v>0</v>
      </c>
      <c r="CI156" s="135">
        <f t="shared" si="128"/>
        <v>0</v>
      </c>
      <c r="CJ156" s="135">
        <f t="shared" si="136"/>
        <v>0</v>
      </c>
      <c r="CK156" s="135">
        <f t="shared" si="129"/>
        <v>0</v>
      </c>
      <c r="CL156" s="141">
        <f t="shared" si="130"/>
        <v>0</v>
      </c>
    </row>
    <row r="157" spans="1:90" ht="12.75">
      <c r="A157" s="3"/>
      <c r="B157" s="3" t="s">
        <v>385</v>
      </c>
      <c r="C157" s="2" t="s">
        <v>161</v>
      </c>
      <c r="D157" s="5">
        <f t="shared" si="113"/>
        <v>121615</v>
      </c>
      <c r="E157" s="190">
        <v>594</v>
      </c>
      <c r="F157" s="18">
        <f t="shared" si="114"/>
        <v>1040</v>
      </c>
      <c r="G157" s="214">
        <v>8.411357921303889</v>
      </c>
      <c r="H157" s="202">
        <v>240</v>
      </c>
      <c r="I157"/>
      <c r="J157" s="196">
        <v>7530</v>
      </c>
      <c r="K157" s="196">
        <v>33657</v>
      </c>
      <c r="L157" s="196">
        <v>43176</v>
      </c>
      <c r="M157" s="196">
        <v>25673</v>
      </c>
      <c r="N157" s="196">
        <v>7341</v>
      </c>
      <c r="O157" s="196">
        <v>2758</v>
      </c>
      <c r="P157" s="196">
        <v>1302</v>
      </c>
      <c r="Q157" s="196">
        <v>178</v>
      </c>
      <c r="R157" s="196">
        <v>121615</v>
      </c>
      <c r="S157" s="5"/>
      <c r="T157" s="9">
        <f t="shared" si="91"/>
        <v>0.061916704353903715</v>
      </c>
      <c r="U157" s="9">
        <f t="shared" si="92"/>
        <v>0.2767504008551577</v>
      </c>
      <c r="V157" s="9">
        <f t="shared" si="93"/>
        <v>0.35502199564198494</v>
      </c>
      <c r="W157" s="9">
        <f t="shared" si="94"/>
        <v>0.2111006043662377</v>
      </c>
      <c r="X157" s="9">
        <f t="shared" si="95"/>
        <v>0.06036261974263043</v>
      </c>
      <c r="Y157" s="9">
        <f t="shared" si="96"/>
        <v>0.02267812358672861</v>
      </c>
      <c r="Z157" s="9">
        <f t="shared" si="97"/>
        <v>0.01070591621099371</v>
      </c>
      <c r="AA157" s="9">
        <f t="shared" si="98"/>
        <v>0.0014636352423631953</v>
      </c>
      <c r="AB157" s="9"/>
      <c r="AC157" s="196">
        <v>75</v>
      </c>
      <c r="AD157" s="196">
        <v>168</v>
      </c>
      <c r="AE157" s="196">
        <v>460</v>
      </c>
      <c r="AF157" s="196">
        <v>123</v>
      </c>
      <c r="AG157" s="196">
        <v>83</v>
      </c>
      <c r="AH157" s="196">
        <v>-9</v>
      </c>
      <c r="AI157" s="196">
        <v>-3</v>
      </c>
      <c r="AJ157" s="196">
        <v>0</v>
      </c>
      <c r="AK157" s="196">
        <v>897</v>
      </c>
      <c r="AL157" s="5"/>
      <c r="AM157" s="193">
        <v>-70</v>
      </c>
      <c r="AN157" s="193">
        <v>-82</v>
      </c>
      <c r="AO157" s="193">
        <v>-2</v>
      </c>
      <c r="AP157" s="193">
        <v>11</v>
      </c>
      <c r="AQ157" s="193">
        <v>-1</v>
      </c>
      <c r="AR157" s="193">
        <v>-3</v>
      </c>
      <c r="AS157" s="193">
        <v>4</v>
      </c>
      <c r="AT157" s="193">
        <v>0</v>
      </c>
      <c r="AU157" s="193">
        <v>-143</v>
      </c>
      <c r="AV157">
        <f t="shared" si="99"/>
        <v>70</v>
      </c>
      <c r="AW157">
        <f t="shared" si="100"/>
        <v>82</v>
      </c>
      <c r="AX157">
        <f t="shared" si="101"/>
        <v>2</v>
      </c>
      <c r="AY157">
        <f t="shared" si="102"/>
        <v>-11</v>
      </c>
      <c r="AZ157">
        <f t="shared" si="103"/>
        <v>1</v>
      </c>
      <c r="BA157">
        <f t="shared" si="104"/>
        <v>3</v>
      </c>
      <c r="BB157">
        <f t="shared" si="105"/>
        <v>-4</v>
      </c>
      <c r="BC157">
        <f t="shared" si="106"/>
        <v>0</v>
      </c>
      <c r="BD157">
        <f t="shared" si="107"/>
        <v>143</v>
      </c>
      <c r="BG157" s="188">
        <v>705697.54</v>
      </c>
      <c r="BH157" s="107" t="str">
        <f t="shared" si="108"/>
        <v>0</v>
      </c>
      <c r="BI157" s="108">
        <f t="shared" si="109"/>
        <v>4234185.24</v>
      </c>
      <c r="BJ157" s="27">
        <f t="shared" si="110"/>
        <v>0</v>
      </c>
      <c r="BK157" s="25" t="str">
        <f t="shared" si="111"/>
        <v>100%</v>
      </c>
      <c r="BL157" s="26" t="str">
        <f t="shared" si="112"/>
        <v>0%</v>
      </c>
      <c r="BM157" s="111">
        <f t="shared" si="115"/>
        <v>705697.54</v>
      </c>
      <c r="BN157" s="186">
        <v>958188.2</v>
      </c>
      <c r="BO157" s="135" t="str">
        <f t="shared" si="116"/>
        <v>0</v>
      </c>
      <c r="BP157" s="135">
        <f t="shared" si="131"/>
        <v>5749129.199999999</v>
      </c>
      <c r="BQ157" s="135">
        <f t="shared" si="132"/>
        <v>0</v>
      </c>
      <c r="BR157" s="141">
        <f t="shared" si="117"/>
        <v>958188.2</v>
      </c>
      <c r="BS157" s="185">
        <v>2149905.558888889</v>
      </c>
      <c r="BT157" s="135" t="str">
        <f t="shared" si="118"/>
        <v>0</v>
      </c>
      <c r="BU157" s="135">
        <f t="shared" si="133"/>
        <v>12899433.353333334</v>
      </c>
      <c r="BV157" s="135">
        <f t="shared" si="119"/>
        <v>0</v>
      </c>
      <c r="BW157" s="141">
        <f t="shared" si="120"/>
        <v>2149905.558888889</v>
      </c>
      <c r="BX157" s="185">
        <v>2628988.533333333</v>
      </c>
      <c r="BY157" s="135" t="str">
        <f t="shared" si="121"/>
        <v>0</v>
      </c>
      <c r="BZ157" s="135">
        <f t="shared" si="134"/>
        <v>15773931.2</v>
      </c>
      <c r="CA157" s="135">
        <f t="shared" si="122"/>
        <v>0</v>
      </c>
      <c r="CB157" s="141">
        <f t="shared" si="123"/>
        <v>2628988.533333333</v>
      </c>
      <c r="CC157" s="230">
        <f t="shared" si="124"/>
        <v>1399473.188888889</v>
      </c>
      <c r="CD157" s="135" t="str">
        <f t="shared" si="125"/>
        <v>0</v>
      </c>
      <c r="CE157" s="135">
        <f t="shared" si="135"/>
        <v>8396839.133333335</v>
      </c>
      <c r="CF157" s="135">
        <f t="shared" si="126"/>
        <v>0</v>
      </c>
      <c r="CG157" s="141">
        <f t="shared" si="127"/>
        <v>1399473.188888889</v>
      </c>
      <c r="CH157" s="185">
        <v>0</v>
      </c>
      <c r="CI157" s="135" t="str">
        <f t="shared" si="128"/>
        <v>0</v>
      </c>
      <c r="CJ157" s="135">
        <f t="shared" si="136"/>
        <v>0</v>
      </c>
      <c r="CK157" s="135">
        <f t="shared" si="129"/>
        <v>0</v>
      </c>
      <c r="CL157" s="141">
        <f t="shared" si="130"/>
        <v>0</v>
      </c>
    </row>
    <row r="158" spans="1:90" ht="12.75">
      <c r="A158" s="3" t="s">
        <v>398</v>
      </c>
      <c r="B158" s="3" t="s">
        <v>390</v>
      </c>
      <c r="C158" s="2" t="s">
        <v>162</v>
      </c>
      <c r="D158" s="5">
        <f t="shared" si="113"/>
        <v>43727</v>
      </c>
      <c r="E158" s="190">
        <v>324</v>
      </c>
      <c r="F158" s="18">
        <f t="shared" si="114"/>
        <v>298</v>
      </c>
      <c r="G158" s="214">
        <v>7.129149101178976</v>
      </c>
      <c r="H158" s="202">
        <v>78</v>
      </c>
      <c r="I158"/>
      <c r="J158" s="196">
        <v>5760</v>
      </c>
      <c r="K158" s="196">
        <v>10222</v>
      </c>
      <c r="L158" s="196">
        <v>10396</v>
      </c>
      <c r="M158" s="196">
        <v>6463</v>
      </c>
      <c r="N158" s="196">
        <v>4624</v>
      </c>
      <c r="O158" s="196">
        <v>3392</v>
      </c>
      <c r="P158" s="196">
        <v>2472</v>
      </c>
      <c r="Q158" s="196">
        <v>398</v>
      </c>
      <c r="R158" s="196">
        <v>43727</v>
      </c>
      <c r="S158" s="5"/>
      <c r="T158" s="9">
        <f t="shared" si="91"/>
        <v>0.13172639330390834</v>
      </c>
      <c r="U158" s="9">
        <f t="shared" si="92"/>
        <v>0.233768609783429</v>
      </c>
      <c r="V158" s="9">
        <f t="shared" si="93"/>
        <v>0.23774784458115122</v>
      </c>
      <c r="W158" s="9">
        <f t="shared" si="94"/>
        <v>0.14780341665332633</v>
      </c>
      <c r="X158" s="9">
        <f t="shared" si="95"/>
        <v>0.10574702129119308</v>
      </c>
      <c r="Y158" s="9">
        <f t="shared" si="96"/>
        <v>0.07757220939007936</v>
      </c>
      <c r="Z158" s="9">
        <f t="shared" si="97"/>
        <v>0.05653257712626066</v>
      </c>
      <c r="AA158" s="9">
        <f t="shared" si="98"/>
        <v>0.009101927870652</v>
      </c>
      <c r="AB158" s="9"/>
      <c r="AC158" s="196">
        <v>20</v>
      </c>
      <c r="AD158" s="196">
        <v>19</v>
      </c>
      <c r="AE158" s="196">
        <v>150</v>
      </c>
      <c r="AF158" s="196">
        <v>23</v>
      </c>
      <c r="AG158" s="196">
        <v>8</v>
      </c>
      <c r="AH158" s="196">
        <v>15</v>
      </c>
      <c r="AI158" s="196">
        <v>6</v>
      </c>
      <c r="AJ158" s="196">
        <v>-1</v>
      </c>
      <c r="AK158" s="196">
        <v>240</v>
      </c>
      <c r="AL158" s="5"/>
      <c r="AM158" s="193">
        <v>-13</v>
      </c>
      <c r="AN158" s="193">
        <v>-12</v>
      </c>
      <c r="AO158" s="193">
        <v>-20</v>
      </c>
      <c r="AP158" s="193">
        <v>-6</v>
      </c>
      <c r="AQ158" s="193">
        <v>-6</v>
      </c>
      <c r="AR158" s="193">
        <v>-5</v>
      </c>
      <c r="AS158" s="193">
        <v>3</v>
      </c>
      <c r="AT158" s="193">
        <v>1</v>
      </c>
      <c r="AU158" s="193">
        <v>-58</v>
      </c>
      <c r="AV158">
        <f t="shared" si="99"/>
        <v>13</v>
      </c>
      <c r="AW158">
        <f t="shared" si="100"/>
        <v>12</v>
      </c>
      <c r="AX158">
        <f t="shared" si="101"/>
        <v>20</v>
      </c>
      <c r="AY158">
        <f t="shared" si="102"/>
        <v>6</v>
      </c>
      <c r="AZ158">
        <f t="shared" si="103"/>
        <v>6</v>
      </c>
      <c r="BA158">
        <f t="shared" si="104"/>
        <v>5</v>
      </c>
      <c r="BB158">
        <f t="shared" si="105"/>
        <v>-3</v>
      </c>
      <c r="BC158">
        <f t="shared" si="106"/>
        <v>-1</v>
      </c>
      <c r="BD158">
        <f t="shared" si="107"/>
        <v>58</v>
      </c>
      <c r="BG158" s="188">
        <v>260722.6986666667</v>
      </c>
      <c r="BH158" s="107">
        <f t="shared" si="108"/>
        <v>65180.67466666667</v>
      </c>
      <c r="BI158" s="108">
        <f t="shared" si="109"/>
        <v>1564336.1920000003</v>
      </c>
      <c r="BJ158" s="27">
        <f t="shared" si="110"/>
        <v>391084.04800000007</v>
      </c>
      <c r="BK158" s="25">
        <f t="shared" si="111"/>
        <v>0.8</v>
      </c>
      <c r="BL158" s="26">
        <f t="shared" si="112"/>
        <v>0.2</v>
      </c>
      <c r="BM158" s="111">
        <f t="shared" si="115"/>
        <v>260722.6986666667</v>
      </c>
      <c r="BN158" s="186">
        <v>224276.42311111113</v>
      </c>
      <c r="BO158" s="135">
        <f t="shared" si="116"/>
        <v>56069.10577777778</v>
      </c>
      <c r="BP158" s="135">
        <f t="shared" si="131"/>
        <v>1345658.5386666667</v>
      </c>
      <c r="BQ158" s="135">
        <f t="shared" si="132"/>
        <v>336414.6346666667</v>
      </c>
      <c r="BR158" s="141">
        <f t="shared" si="117"/>
        <v>224276.42311111113</v>
      </c>
      <c r="BS158" s="185">
        <v>231361.6337777778</v>
      </c>
      <c r="BT158" s="135">
        <f t="shared" si="118"/>
        <v>57840.40844444445</v>
      </c>
      <c r="BU158" s="135">
        <f t="shared" si="133"/>
        <v>1388169.802666667</v>
      </c>
      <c r="BV158" s="135">
        <f t="shared" si="119"/>
        <v>347042.45066666673</v>
      </c>
      <c r="BW158" s="141">
        <f t="shared" si="120"/>
        <v>231361.6337777778</v>
      </c>
      <c r="BX158" s="185">
        <v>479940.58666666667</v>
      </c>
      <c r="BY158" s="135">
        <f t="shared" si="121"/>
        <v>119985.14666666667</v>
      </c>
      <c r="BZ158" s="135">
        <f t="shared" si="134"/>
        <v>2879643.52</v>
      </c>
      <c r="CA158" s="135">
        <f t="shared" si="122"/>
        <v>719910.88</v>
      </c>
      <c r="CB158" s="141">
        <f t="shared" si="123"/>
        <v>479940.58666666667</v>
      </c>
      <c r="CC158" s="230">
        <f t="shared" si="124"/>
        <v>342707.8062222222</v>
      </c>
      <c r="CD158" s="135">
        <f t="shared" si="125"/>
        <v>85676.95155555556</v>
      </c>
      <c r="CE158" s="135">
        <f t="shared" si="135"/>
        <v>2056246.8373333332</v>
      </c>
      <c r="CF158" s="135">
        <f t="shared" si="126"/>
        <v>514061.7093333333</v>
      </c>
      <c r="CG158" s="141">
        <f t="shared" si="127"/>
        <v>342707.8062222222</v>
      </c>
      <c r="CH158" s="185">
        <v>0</v>
      </c>
      <c r="CI158" s="135">
        <f t="shared" si="128"/>
        <v>0</v>
      </c>
      <c r="CJ158" s="135">
        <f t="shared" si="136"/>
        <v>0</v>
      </c>
      <c r="CK158" s="135">
        <f t="shared" si="129"/>
        <v>0</v>
      </c>
      <c r="CL158" s="141">
        <f t="shared" si="130"/>
        <v>0</v>
      </c>
    </row>
    <row r="159" spans="1:90" ht="12.75">
      <c r="A159" s="3" t="s">
        <v>392</v>
      </c>
      <c r="B159" s="3" t="s">
        <v>379</v>
      </c>
      <c r="C159" s="2" t="s">
        <v>163</v>
      </c>
      <c r="D159" s="5">
        <f t="shared" si="113"/>
        <v>44363</v>
      </c>
      <c r="E159" s="190">
        <v>408</v>
      </c>
      <c r="F159" s="18">
        <f t="shared" si="114"/>
        <v>384</v>
      </c>
      <c r="G159" s="214">
        <v>5.318001697895149</v>
      </c>
      <c r="H159" s="202">
        <v>29</v>
      </c>
      <c r="I159"/>
      <c r="J159" s="196">
        <v>26693</v>
      </c>
      <c r="K159" s="196">
        <v>8648</v>
      </c>
      <c r="L159" s="196">
        <v>4772</v>
      </c>
      <c r="M159" s="196">
        <v>2500</v>
      </c>
      <c r="N159" s="196">
        <v>1196</v>
      </c>
      <c r="O159" s="196">
        <v>383</v>
      </c>
      <c r="P159" s="196">
        <v>124</v>
      </c>
      <c r="Q159" s="196">
        <v>47</v>
      </c>
      <c r="R159" s="196">
        <v>44363</v>
      </c>
      <c r="S159" s="5"/>
      <c r="T159" s="9">
        <f t="shared" si="91"/>
        <v>0.6016951062822622</v>
      </c>
      <c r="U159" s="9">
        <f t="shared" si="92"/>
        <v>0.19493722246015824</v>
      </c>
      <c r="V159" s="9">
        <f t="shared" si="93"/>
        <v>0.10756711674142867</v>
      </c>
      <c r="W159" s="9">
        <f t="shared" si="94"/>
        <v>0.05635326736244167</v>
      </c>
      <c r="X159" s="9">
        <f t="shared" si="95"/>
        <v>0.026959403106192097</v>
      </c>
      <c r="Y159" s="9">
        <f t="shared" si="96"/>
        <v>0.008633320559926064</v>
      </c>
      <c r="Z159" s="9">
        <f t="shared" si="97"/>
        <v>0.002795122061177107</v>
      </c>
      <c r="AA159" s="9">
        <f t="shared" si="98"/>
        <v>0.0010594414264139035</v>
      </c>
      <c r="AB159" s="9"/>
      <c r="AC159" s="196">
        <v>188</v>
      </c>
      <c r="AD159" s="196">
        <v>73</v>
      </c>
      <c r="AE159" s="196">
        <v>69</v>
      </c>
      <c r="AF159" s="196">
        <v>19</v>
      </c>
      <c r="AG159" s="196">
        <v>-4</v>
      </c>
      <c r="AH159" s="196">
        <v>0</v>
      </c>
      <c r="AI159" s="196">
        <v>2</v>
      </c>
      <c r="AJ159" s="196">
        <v>0</v>
      </c>
      <c r="AK159" s="196">
        <v>347</v>
      </c>
      <c r="AL159" s="5"/>
      <c r="AM159" s="193">
        <v>-41</v>
      </c>
      <c r="AN159" s="193">
        <v>-4</v>
      </c>
      <c r="AO159" s="193">
        <v>-2</v>
      </c>
      <c r="AP159" s="193">
        <v>3</v>
      </c>
      <c r="AQ159" s="193">
        <v>1</v>
      </c>
      <c r="AR159" s="193">
        <v>1</v>
      </c>
      <c r="AS159" s="193">
        <v>4</v>
      </c>
      <c r="AT159" s="193">
        <v>1</v>
      </c>
      <c r="AU159" s="193">
        <v>-37</v>
      </c>
      <c r="AV159">
        <f t="shared" si="99"/>
        <v>41</v>
      </c>
      <c r="AW159">
        <f t="shared" si="100"/>
        <v>4</v>
      </c>
      <c r="AX159">
        <f t="shared" si="101"/>
        <v>2</v>
      </c>
      <c r="AY159">
        <f t="shared" si="102"/>
        <v>-3</v>
      </c>
      <c r="AZ159">
        <f t="shared" si="103"/>
        <v>-1</v>
      </c>
      <c r="BA159">
        <f t="shared" si="104"/>
        <v>-1</v>
      </c>
      <c r="BB159">
        <f t="shared" si="105"/>
        <v>-4</v>
      </c>
      <c r="BC159">
        <f t="shared" si="106"/>
        <v>-1</v>
      </c>
      <c r="BD159">
        <f t="shared" si="107"/>
        <v>37</v>
      </c>
      <c r="BG159" s="188">
        <v>453642.1440000001</v>
      </c>
      <c r="BH159" s="107">
        <f t="shared" si="108"/>
        <v>113410.53600000002</v>
      </c>
      <c r="BI159" s="108">
        <f t="shared" si="109"/>
        <v>2721852.8640000005</v>
      </c>
      <c r="BJ159" s="27">
        <f t="shared" si="110"/>
        <v>680463.2160000001</v>
      </c>
      <c r="BK159" s="25">
        <f t="shared" si="111"/>
        <v>0.8</v>
      </c>
      <c r="BL159" s="26">
        <f t="shared" si="112"/>
        <v>0.2</v>
      </c>
      <c r="BM159" s="111">
        <f t="shared" si="115"/>
        <v>453642.1440000001</v>
      </c>
      <c r="BN159" s="186">
        <v>567242.6711111111</v>
      </c>
      <c r="BO159" s="135">
        <f t="shared" si="116"/>
        <v>141810.66777777777</v>
      </c>
      <c r="BP159" s="135">
        <f t="shared" si="131"/>
        <v>3403456.0266666664</v>
      </c>
      <c r="BQ159" s="135">
        <f t="shared" si="132"/>
        <v>850864.0066666666</v>
      </c>
      <c r="BR159" s="141">
        <f t="shared" si="117"/>
        <v>567242.6711111111</v>
      </c>
      <c r="BS159" s="185">
        <v>154072.59466666667</v>
      </c>
      <c r="BT159" s="135">
        <f t="shared" si="118"/>
        <v>38518.14866666667</v>
      </c>
      <c r="BU159" s="135">
        <f t="shared" si="133"/>
        <v>924435.568</v>
      </c>
      <c r="BV159" s="135">
        <f t="shared" si="119"/>
        <v>231108.892</v>
      </c>
      <c r="BW159" s="141">
        <f t="shared" si="120"/>
        <v>154072.59466666667</v>
      </c>
      <c r="BX159" s="185">
        <v>547856.4266666666</v>
      </c>
      <c r="BY159" s="135">
        <f t="shared" si="121"/>
        <v>136964.10666666666</v>
      </c>
      <c r="BZ159" s="135">
        <f t="shared" si="134"/>
        <v>3287138.5599999996</v>
      </c>
      <c r="CA159" s="135">
        <f t="shared" si="122"/>
        <v>821784.6399999999</v>
      </c>
      <c r="CB159" s="141">
        <f t="shared" si="123"/>
        <v>547856.4266666666</v>
      </c>
      <c r="CC159" s="230">
        <f t="shared" si="124"/>
        <v>335512.1617777778</v>
      </c>
      <c r="CD159" s="135">
        <f t="shared" si="125"/>
        <v>83878.04044444444</v>
      </c>
      <c r="CE159" s="135">
        <f t="shared" si="135"/>
        <v>2013072.9706666665</v>
      </c>
      <c r="CF159" s="135">
        <f t="shared" si="126"/>
        <v>503268.2426666666</v>
      </c>
      <c r="CG159" s="141">
        <f t="shared" si="127"/>
        <v>335512.1617777778</v>
      </c>
      <c r="CH159" s="185">
        <v>0</v>
      </c>
      <c r="CI159" s="135">
        <f t="shared" si="128"/>
        <v>0</v>
      </c>
      <c r="CJ159" s="135">
        <f t="shared" si="136"/>
        <v>0</v>
      </c>
      <c r="CK159" s="135">
        <f t="shared" si="129"/>
        <v>0</v>
      </c>
      <c r="CL159" s="141">
        <f t="shared" si="130"/>
        <v>0</v>
      </c>
    </row>
    <row r="160" spans="1:90" ht="12.75">
      <c r="A160" s="3"/>
      <c r="B160" s="3" t="s">
        <v>377</v>
      </c>
      <c r="C160" s="2" t="s">
        <v>164</v>
      </c>
      <c r="D160" s="5">
        <f t="shared" si="113"/>
        <v>217838</v>
      </c>
      <c r="E160" s="190">
        <v>2978</v>
      </c>
      <c r="F160" s="18">
        <f t="shared" si="114"/>
        <v>1686</v>
      </c>
      <c r="G160" s="214">
        <v>3.6395737539195054</v>
      </c>
      <c r="H160" s="202">
        <v>434</v>
      </c>
      <c r="I160"/>
      <c r="J160" s="196">
        <v>131830</v>
      </c>
      <c r="K160" s="196">
        <v>37897</v>
      </c>
      <c r="L160" s="196">
        <v>26160</v>
      </c>
      <c r="M160" s="196">
        <v>13284</v>
      </c>
      <c r="N160" s="196">
        <v>4800</v>
      </c>
      <c r="O160" s="196">
        <v>2116</v>
      </c>
      <c r="P160" s="196">
        <v>1609</v>
      </c>
      <c r="Q160" s="196">
        <v>142</v>
      </c>
      <c r="R160" s="196">
        <v>217838</v>
      </c>
      <c r="S160" s="5"/>
      <c r="T160" s="9">
        <f t="shared" si="91"/>
        <v>0.6051744874631607</v>
      </c>
      <c r="U160" s="9">
        <f t="shared" si="92"/>
        <v>0.17396872905553667</v>
      </c>
      <c r="V160" s="9">
        <f t="shared" si="93"/>
        <v>0.12008924062835685</v>
      </c>
      <c r="W160" s="9">
        <f t="shared" si="94"/>
        <v>0.060981096043849096</v>
      </c>
      <c r="X160" s="9">
        <f t="shared" si="95"/>
        <v>0.02203472305107465</v>
      </c>
      <c r="Y160" s="9">
        <f t="shared" si="96"/>
        <v>0.009713640411682076</v>
      </c>
      <c r="Z160" s="9">
        <f t="shared" si="97"/>
        <v>0.0073862227894123155</v>
      </c>
      <c r="AA160" s="9">
        <f t="shared" si="98"/>
        <v>0.0006518605569276251</v>
      </c>
      <c r="AB160" s="9"/>
      <c r="AC160" s="196">
        <v>459</v>
      </c>
      <c r="AD160" s="196">
        <v>589</v>
      </c>
      <c r="AE160" s="196">
        <v>-3</v>
      </c>
      <c r="AF160" s="196">
        <v>39</v>
      </c>
      <c r="AG160" s="196">
        <v>18</v>
      </c>
      <c r="AH160" s="196">
        <v>-39</v>
      </c>
      <c r="AI160" s="196">
        <v>23</v>
      </c>
      <c r="AJ160" s="196">
        <v>3</v>
      </c>
      <c r="AK160" s="196">
        <v>1089</v>
      </c>
      <c r="AL160" s="5"/>
      <c r="AM160" s="193">
        <v>-395</v>
      </c>
      <c r="AN160" s="193">
        <v>-107</v>
      </c>
      <c r="AO160" s="193">
        <v>-65</v>
      </c>
      <c r="AP160" s="193">
        <v>-28</v>
      </c>
      <c r="AQ160" s="193">
        <v>4</v>
      </c>
      <c r="AR160" s="193">
        <v>-5</v>
      </c>
      <c r="AS160" s="193">
        <v>-1</v>
      </c>
      <c r="AT160" s="193">
        <v>0</v>
      </c>
      <c r="AU160" s="193">
        <v>-597</v>
      </c>
      <c r="AV160">
        <f t="shared" si="99"/>
        <v>395</v>
      </c>
      <c r="AW160">
        <f t="shared" si="100"/>
        <v>107</v>
      </c>
      <c r="AX160">
        <f t="shared" si="101"/>
        <v>65</v>
      </c>
      <c r="AY160">
        <f t="shared" si="102"/>
        <v>28</v>
      </c>
      <c r="AZ160">
        <f t="shared" si="103"/>
        <v>-4</v>
      </c>
      <c r="BA160">
        <f t="shared" si="104"/>
        <v>5</v>
      </c>
      <c r="BB160">
        <f t="shared" si="105"/>
        <v>1</v>
      </c>
      <c r="BC160">
        <f t="shared" si="106"/>
        <v>0</v>
      </c>
      <c r="BD160">
        <f t="shared" si="107"/>
        <v>597</v>
      </c>
      <c r="BG160" s="188">
        <v>876964.72</v>
      </c>
      <c r="BH160" s="107" t="str">
        <f t="shared" si="108"/>
        <v>0</v>
      </c>
      <c r="BI160" s="108">
        <f t="shared" si="109"/>
        <v>5261788.32</v>
      </c>
      <c r="BJ160" s="27">
        <f t="shared" si="110"/>
        <v>0</v>
      </c>
      <c r="BK160" s="25" t="str">
        <f t="shared" si="111"/>
        <v>100%</v>
      </c>
      <c r="BL160" s="26" t="str">
        <f t="shared" si="112"/>
        <v>0%</v>
      </c>
      <c r="BM160" s="111">
        <f t="shared" si="115"/>
        <v>876964.72</v>
      </c>
      <c r="BN160" s="186">
        <v>1181848.244444444</v>
      </c>
      <c r="BO160" s="135" t="str">
        <f t="shared" si="116"/>
        <v>0</v>
      </c>
      <c r="BP160" s="135">
        <f t="shared" si="131"/>
        <v>7091089.466666665</v>
      </c>
      <c r="BQ160" s="135">
        <f t="shared" si="132"/>
        <v>0</v>
      </c>
      <c r="BR160" s="141">
        <f t="shared" si="117"/>
        <v>1181848.244444444</v>
      </c>
      <c r="BS160" s="185">
        <v>962787.0255555556</v>
      </c>
      <c r="BT160" s="135" t="str">
        <f t="shared" si="118"/>
        <v>0</v>
      </c>
      <c r="BU160" s="135">
        <f t="shared" si="133"/>
        <v>5776722.153333333</v>
      </c>
      <c r="BV160" s="135">
        <f t="shared" si="119"/>
        <v>0</v>
      </c>
      <c r="BW160" s="141">
        <f t="shared" si="120"/>
        <v>962787.0255555556</v>
      </c>
      <c r="BX160" s="185">
        <v>2372853.733333334</v>
      </c>
      <c r="BY160" s="135" t="str">
        <f t="shared" si="121"/>
        <v>0</v>
      </c>
      <c r="BZ160" s="135">
        <f t="shared" si="134"/>
        <v>14237122.400000002</v>
      </c>
      <c r="CA160" s="135">
        <f t="shared" si="122"/>
        <v>0</v>
      </c>
      <c r="CB160" s="141">
        <f t="shared" si="123"/>
        <v>2372853.733333334</v>
      </c>
      <c r="CC160" s="230">
        <f t="shared" si="124"/>
        <v>1982144.8422222221</v>
      </c>
      <c r="CD160" s="135" t="str">
        <f t="shared" si="125"/>
        <v>0</v>
      </c>
      <c r="CE160" s="135">
        <f t="shared" si="135"/>
        <v>11892869.053333333</v>
      </c>
      <c r="CF160" s="135">
        <f t="shared" si="126"/>
        <v>0</v>
      </c>
      <c r="CG160" s="141">
        <f t="shared" si="127"/>
        <v>1982144.8422222221</v>
      </c>
      <c r="CH160" s="185">
        <v>0</v>
      </c>
      <c r="CI160" s="135" t="str">
        <f t="shared" si="128"/>
        <v>0</v>
      </c>
      <c r="CJ160" s="135">
        <f t="shared" si="136"/>
        <v>0</v>
      </c>
      <c r="CK160" s="135">
        <f t="shared" si="129"/>
        <v>0</v>
      </c>
      <c r="CL160" s="141">
        <f t="shared" si="130"/>
        <v>0</v>
      </c>
    </row>
    <row r="161" spans="1:90" ht="12.75">
      <c r="A161" s="3"/>
      <c r="B161" s="3" t="s">
        <v>384</v>
      </c>
      <c r="C161" s="2" t="s">
        <v>165</v>
      </c>
      <c r="D161" s="5">
        <f t="shared" si="113"/>
        <v>78387</v>
      </c>
      <c r="E161" s="190">
        <v>434</v>
      </c>
      <c r="F161" s="18">
        <f t="shared" si="114"/>
        <v>557</v>
      </c>
      <c r="G161" s="214">
        <v>6.9377915978586415</v>
      </c>
      <c r="H161" s="202">
        <v>82</v>
      </c>
      <c r="I161"/>
      <c r="J161" s="196">
        <v>17387</v>
      </c>
      <c r="K161" s="196">
        <v>26332</v>
      </c>
      <c r="L161" s="196">
        <v>22280</v>
      </c>
      <c r="M161" s="196">
        <v>7654</v>
      </c>
      <c r="N161" s="196">
        <v>3397</v>
      </c>
      <c r="O161" s="196">
        <v>1048</v>
      </c>
      <c r="P161" s="196">
        <v>258</v>
      </c>
      <c r="Q161" s="196">
        <v>31</v>
      </c>
      <c r="R161" s="196">
        <v>78387</v>
      </c>
      <c r="S161" s="5"/>
      <c r="T161" s="9">
        <f t="shared" si="91"/>
        <v>0.2218097388597599</v>
      </c>
      <c r="U161" s="9">
        <f t="shared" si="92"/>
        <v>0.33592304846466886</v>
      </c>
      <c r="V161" s="9">
        <f t="shared" si="93"/>
        <v>0.28423080357712377</v>
      </c>
      <c r="W161" s="9">
        <f t="shared" si="94"/>
        <v>0.09764374194700652</v>
      </c>
      <c r="X161" s="9">
        <f t="shared" si="95"/>
        <v>0.04333626749333436</v>
      </c>
      <c r="Y161" s="9">
        <f t="shared" si="96"/>
        <v>0.01336956383073724</v>
      </c>
      <c r="Z161" s="9">
        <f t="shared" si="97"/>
        <v>0.0032913620881013434</v>
      </c>
      <c r="AA161" s="9">
        <f t="shared" si="98"/>
        <v>0.00039547373926799087</v>
      </c>
      <c r="AB161" s="9"/>
      <c r="AC161" s="196">
        <v>260</v>
      </c>
      <c r="AD161" s="196">
        <v>26</v>
      </c>
      <c r="AE161" s="196">
        <v>29</v>
      </c>
      <c r="AF161" s="196">
        <v>27</v>
      </c>
      <c r="AG161" s="196">
        <v>4</v>
      </c>
      <c r="AH161" s="196">
        <v>7</v>
      </c>
      <c r="AI161" s="196">
        <v>1</v>
      </c>
      <c r="AJ161" s="196">
        <v>1</v>
      </c>
      <c r="AK161" s="196">
        <v>355</v>
      </c>
      <c r="AL161" s="5"/>
      <c r="AM161" s="193">
        <v>-81</v>
      </c>
      <c r="AN161" s="193">
        <v>-49</v>
      </c>
      <c r="AO161" s="193">
        <v>-57</v>
      </c>
      <c r="AP161" s="193">
        <v>-7</v>
      </c>
      <c r="AQ161" s="193">
        <v>-7</v>
      </c>
      <c r="AR161" s="193">
        <v>0</v>
      </c>
      <c r="AS161" s="193">
        <v>-1</v>
      </c>
      <c r="AT161" s="193">
        <v>0</v>
      </c>
      <c r="AU161" s="193">
        <v>-202</v>
      </c>
      <c r="AV161">
        <f t="shared" si="99"/>
        <v>81</v>
      </c>
      <c r="AW161">
        <f t="shared" si="100"/>
        <v>49</v>
      </c>
      <c r="AX161">
        <f t="shared" si="101"/>
        <v>57</v>
      </c>
      <c r="AY161">
        <f t="shared" si="102"/>
        <v>7</v>
      </c>
      <c r="AZ161">
        <f t="shared" si="103"/>
        <v>7</v>
      </c>
      <c r="BA161">
        <f t="shared" si="104"/>
        <v>0</v>
      </c>
      <c r="BB161">
        <f t="shared" si="105"/>
        <v>1</v>
      </c>
      <c r="BC161">
        <f t="shared" si="106"/>
        <v>0</v>
      </c>
      <c r="BD161">
        <f t="shared" si="107"/>
        <v>202</v>
      </c>
      <c r="BG161" s="188">
        <v>596476.7333333333</v>
      </c>
      <c r="BH161" s="107" t="str">
        <f t="shared" si="108"/>
        <v>0</v>
      </c>
      <c r="BI161" s="108">
        <f t="shared" si="109"/>
        <v>3578860.3999999994</v>
      </c>
      <c r="BJ161" s="27">
        <f t="shared" si="110"/>
        <v>0</v>
      </c>
      <c r="BK161" s="25" t="str">
        <f t="shared" si="111"/>
        <v>100%</v>
      </c>
      <c r="BL161" s="26" t="str">
        <f t="shared" si="112"/>
        <v>0%</v>
      </c>
      <c r="BM161" s="111">
        <f t="shared" si="115"/>
        <v>596476.7333333333</v>
      </c>
      <c r="BN161" s="186">
        <v>474201.3577777777</v>
      </c>
      <c r="BO161" s="135" t="str">
        <f t="shared" si="116"/>
        <v>0</v>
      </c>
      <c r="BP161" s="135">
        <f t="shared" si="131"/>
        <v>2845208.1466666665</v>
      </c>
      <c r="BQ161" s="135">
        <f t="shared" si="132"/>
        <v>0</v>
      </c>
      <c r="BR161" s="141">
        <f t="shared" si="117"/>
        <v>474201.3577777777</v>
      </c>
      <c r="BS161" s="185">
        <v>755214.58</v>
      </c>
      <c r="BT161" s="135" t="str">
        <f t="shared" si="118"/>
        <v>0</v>
      </c>
      <c r="BU161" s="135">
        <f t="shared" si="133"/>
        <v>4531287.4799999995</v>
      </c>
      <c r="BV161" s="135">
        <f t="shared" si="119"/>
        <v>0</v>
      </c>
      <c r="BW161" s="141">
        <f t="shared" si="120"/>
        <v>755214.58</v>
      </c>
      <c r="BX161" s="185">
        <v>503983.73333333334</v>
      </c>
      <c r="BY161" s="135" t="str">
        <f t="shared" si="121"/>
        <v>0</v>
      </c>
      <c r="BZ161" s="135">
        <f t="shared" si="134"/>
        <v>3023902.4</v>
      </c>
      <c r="CA161" s="135">
        <f t="shared" si="122"/>
        <v>0</v>
      </c>
      <c r="CB161" s="141">
        <f t="shared" si="123"/>
        <v>503983.73333333334</v>
      </c>
      <c r="CC161" s="230">
        <f t="shared" si="124"/>
        <v>652591.5</v>
      </c>
      <c r="CD161" s="135" t="str">
        <f t="shared" si="125"/>
        <v>0</v>
      </c>
      <c r="CE161" s="135">
        <f t="shared" si="135"/>
        <v>3915549</v>
      </c>
      <c r="CF161" s="135">
        <f t="shared" si="126"/>
        <v>0</v>
      </c>
      <c r="CG161" s="141">
        <f t="shared" si="127"/>
        <v>652591.5</v>
      </c>
      <c r="CH161" s="185">
        <v>0</v>
      </c>
      <c r="CI161" s="135" t="str">
        <f t="shared" si="128"/>
        <v>0</v>
      </c>
      <c r="CJ161" s="135">
        <f t="shared" si="136"/>
        <v>0</v>
      </c>
      <c r="CK161" s="135">
        <f t="shared" si="129"/>
        <v>0</v>
      </c>
      <c r="CL161" s="141">
        <f t="shared" si="130"/>
        <v>0</v>
      </c>
    </row>
    <row r="162" spans="1:90" ht="12.75">
      <c r="A162" s="3" t="s">
        <v>381</v>
      </c>
      <c r="B162" s="3" t="s">
        <v>375</v>
      </c>
      <c r="C162" s="2" t="s">
        <v>166</v>
      </c>
      <c r="D162" s="5">
        <f t="shared" si="113"/>
        <v>67178</v>
      </c>
      <c r="E162" s="190">
        <v>323</v>
      </c>
      <c r="F162" s="18">
        <f t="shared" si="114"/>
        <v>346</v>
      </c>
      <c r="G162" s="214">
        <v>8.83571714467082</v>
      </c>
      <c r="H162" s="202">
        <v>210</v>
      </c>
      <c r="I162"/>
      <c r="J162" s="196">
        <v>4083</v>
      </c>
      <c r="K162" s="196">
        <v>8498</v>
      </c>
      <c r="L162" s="196">
        <v>18362</v>
      </c>
      <c r="M162" s="196">
        <v>17705</v>
      </c>
      <c r="N162" s="196">
        <v>9177</v>
      </c>
      <c r="O162" s="196">
        <v>5187</v>
      </c>
      <c r="P162" s="196">
        <v>3823</v>
      </c>
      <c r="Q162" s="196">
        <v>343</v>
      </c>
      <c r="R162" s="196">
        <v>67178</v>
      </c>
      <c r="S162" s="5"/>
      <c r="T162" s="9">
        <f t="shared" si="91"/>
        <v>0.060778826401500494</v>
      </c>
      <c r="U162" s="9">
        <f t="shared" si="92"/>
        <v>0.1264997469409628</v>
      </c>
      <c r="V162" s="9">
        <f t="shared" si="93"/>
        <v>0.27333353181100956</v>
      </c>
      <c r="W162" s="9">
        <f t="shared" si="94"/>
        <v>0.26355354431510314</v>
      </c>
      <c r="X162" s="9">
        <f t="shared" si="95"/>
        <v>0.13660722260263777</v>
      </c>
      <c r="Y162" s="9">
        <f t="shared" si="96"/>
        <v>0.07721277799279526</v>
      </c>
      <c r="Z162" s="9">
        <f t="shared" si="97"/>
        <v>0.05690851171514484</v>
      </c>
      <c r="AA162" s="9">
        <f t="shared" si="98"/>
        <v>0.00510583822084611</v>
      </c>
      <c r="AB162" s="9"/>
      <c r="AC162" s="196">
        <v>-153</v>
      </c>
      <c r="AD162" s="196">
        <v>42</v>
      </c>
      <c r="AE162" s="196">
        <v>81</v>
      </c>
      <c r="AF162" s="196">
        <v>128</v>
      </c>
      <c r="AG162" s="196">
        <v>74</v>
      </c>
      <c r="AH162" s="196">
        <v>48</v>
      </c>
      <c r="AI162" s="196">
        <v>26</v>
      </c>
      <c r="AJ162" s="196">
        <v>9</v>
      </c>
      <c r="AK162" s="196">
        <v>255</v>
      </c>
      <c r="AL162" s="5"/>
      <c r="AM162" s="193">
        <v>-27</v>
      </c>
      <c r="AN162" s="193">
        <v>-14</v>
      </c>
      <c r="AO162" s="193">
        <v>-23</v>
      </c>
      <c r="AP162" s="193">
        <v>-14</v>
      </c>
      <c r="AQ162" s="193">
        <v>-11</v>
      </c>
      <c r="AR162" s="193">
        <v>-2</v>
      </c>
      <c r="AS162" s="193">
        <v>1</v>
      </c>
      <c r="AT162" s="193">
        <v>-1</v>
      </c>
      <c r="AU162" s="193">
        <v>-91</v>
      </c>
      <c r="AV162">
        <f t="shared" si="99"/>
        <v>27</v>
      </c>
      <c r="AW162">
        <f t="shared" si="100"/>
        <v>14</v>
      </c>
      <c r="AX162">
        <f t="shared" si="101"/>
        <v>23</v>
      </c>
      <c r="AY162">
        <f t="shared" si="102"/>
        <v>14</v>
      </c>
      <c r="AZ162">
        <f t="shared" si="103"/>
        <v>11</v>
      </c>
      <c r="BA162">
        <f t="shared" si="104"/>
        <v>2</v>
      </c>
      <c r="BB162">
        <f t="shared" si="105"/>
        <v>-1</v>
      </c>
      <c r="BC162">
        <f t="shared" si="106"/>
        <v>1</v>
      </c>
      <c r="BD162">
        <f t="shared" si="107"/>
        <v>91</v>
      </c>
      <c r="BG162" s="188">
        <v>892316.4</v>
      </c>
      <c r="BH162" s="107">
        <f t="shared" si="108"/>
        <v>223079.1</v>
      </c>
      <c r="BI162" s="108">
        <f t="shared" si="109"/>
        <v>5353898.4</v>
      </c>
      <c r="BJ162" s="27">
        <f t="shared" si="110"/>
        <v>1338474.6</v>
      </c>
      <c r="BK162" s="25">
        <f t="shared" si="111"/>
        <v>0.8</v>
      </c>
      <c r="BL162" s="26">
        <f t="shared" si="112"/>
        <v>0.2</v>
      </c>
      <c r="BM162" s="111">
        <f t="shared" si="115"/>
        <v>892316.4</v>
      </c>
      <c r="BN162" s="186">
        <v>903335.8666666668</v>
      </c>
      <c r="BO162" s="135">
        <f t="shared" si="116"/>
        <v>225833.9666666667</v>
      </c>
      <c r="BP162" s="135">
        <f t="shared" si="131"/>
        <v>5420015.200000001</v>
      </c>
      <c r="BQ162" s="135">
        <f t="shared" si="132"/>
        <v>1355003.8000000003</v>
      </c>
      <c r="BR162" s="141">
        <f t="shared" si="117"/>
        <v>903335.8666666668</v>
      </c>
      <c r="BS162" s="185">
        <v>1152721.1333333335</v>
      </c>
      <c r="BT162" s="135">
        <f t="shared" si="118"/>
        <v>288180.2833333334</v>
      </c>
      <c r="BU162" s="135">
        <f t="shared" si="133"/>
        <v>6916326.800000001</v>
      </c>
      <c r="BV162" s="135">
        <f t="shared" si="119"/>
        <v>1729081.7000000002</v>
      </c>
      <c r="BW162" s="141">
        <f t="shared" si="120"/>
        <v>1152721.1333333335</v>
      </c>
      <c r="BX162" s="185">
        <v>792038.2933333335</v>
      </c>
      <c r="BY162" s="135">
        <f t="shared" si="121"/>
        <v>198009.57333333336</v>
      </c>
      <c r="BZ162" s="135">
        <f t="shared" si="134"/>
        <v>4752229.760000001</v>
      </c>
      <c r="CA162" s="135">
        <f t="shared" si="122"/>
        <v>1188057.4400000002</v>
      </c>
      <c r="CB162" s="141">
        <f t="shared" si="123"/>
        <v>792038.2933333335</v>
      </c>
      <c r="CC162" s="230">
        <f t="shared" si="124"/>
        <v>565872.9137777778</v>
      </c>
      <c r="CD162" s="135">
        <f t="shared" si="125"/>
        <v>141468.22844444445</v>
      </c>
      <c r="CE162" s="135">
        <f t="shared" si="135"/>
        <v>3395237.4826666666</v>
      </c>
      <c r="CF162" s="135">
        <f t="shared" si="126"/>
        <v>848809.3706666667</v>
      </c>
      <c r="CG162" s="141">
        <f t="shared" si="127"/>
        <v>565872.9137777778</v>
      </c>
      <c r="CH162" s="185">
        <v>0</v>
      </c>
      <c r="CI162" s="135">
        <f t="shared" si="128"/>
        <v>0</v>
      </c>
      <c r="CJ162" s="135">
        <f t="shared" si="136"/>
        <v>0</v>
      </c>
      <c r="CK162" s="135">
        <f t="shared" si="129"/>
        <v>0</v>
      </c>
      <c r="CL162" s="141">
        <f t="shared" si="130"/>
        <v>0</v>
      </c>
    </row>
    <row r="163" spans="1:90" ht="12.75">
      <c r="A163" s="3" t="s">
        <v>387</v>
      </c>
      <c r="B163" s="3" t="s">
        <v>384</v>
      </c>
      <c r="C163" s="2" t="s">
        <v>167</v>
      </c>
      <c r="D163" s="5">
        <f t="shared" si="113"/>
        <v>27189</v>
      </c>
      <c r="E163" s="190">
        <v>247</v>
      </c>
      <c r="F163" s="18">
        <f t="shared" si="114"/>
        <v>23</v>
      </c>
      <c r="G163" s="214">
        <v>7.92734434479212</v>
      </c>
      <c r="H163" s="202">
        <v>43</v>
      </c>
      <c r="I163"/>
      <c r="J163" s="196">
        <v>2285</v>
      </c>
      <c r="K163" s="196">
        <v>3635</v>
      </c>
      <c r="L163" s="196">
        <v>7741</v>
      </c>
      <c r="M163" s="196">
        <v>5059</v>
      </c>
      <c r="N163" s="196">
        <v>4300</v>
      </c>
      <c r="O163" s="196">
        <v>2613</v>
      </c>
      <c r="P163" s="196">
        <v>1390</v>
      </c>
      <c r="Q163" s="196">
        <v>166</v>
      </c>
      <c r="R163" s="196">
        <v>27189</v>
      </c>
      <c r="S163" s="5"/>
      <c r="T163" s="9">
        <f t="shared" si="91"/>
        <v>0.08404134024789436</v>
      </c>
      <c r="U163" s="9">
        <f t="shared" si="92"/>
        <v>0.13369377321710987</v>
      </c>
      <c r="V163" s="9">
        <f t="shared" si="93"/>
        <v>0.28471072860347935</v>
      </c>
      <c r="W163" s="9">
        <f t="shared" si="94"/>
        <v>0.1860678951046379</v>
      </c>
      <c r="X163" s="9">
        <f t="shared" si="95"/>
        <v>0.15815219390194565</v>
      </c>
      <c r="Y163" s="9">
        <f t="shared" si="96"/>
        <v>0.09610504248041488</v>
      </c>
      <c r="Z163" s="9">
        <f t="shared" si="97"/>
        <v>0.05112361616830336</v>
      </c>
      <c r="AA163" s="9">
        <f t="shared" si="98"/>
        <v>0.006105410276214645</v>
      </c>
      <c r="AB163" s="9"/>
      <c r="AC163" s="196">
        <v>20</v>
      </c>
      <c r="AD163" s="196">
        <v>0</v>
      </c>
      <c r="AE163" s="196">
        <v>8</v>
      </c>
      <c r="AF163" s="196">
        <v>22</v>
      </c>
      <c r="AG163" s="196">
        <v>10</v>
      </c>
      <c r="AH163" s="196">
        <v>10</v>
      </c>
      <c r="AI163" s="196">
        <v>16</v>
      </c>
      <c r="AJ163" s="196">
        <v>7</v>
      </c>
      <c r="AK163" s="196">
        <v>93</v>
      </c>
      <c r="AL163" s="5"/>
      <c r="AM163" s="193">
        <v>15</v>
      </c>
      <c r="AN163" s="193">
        <v>4</v>
      </c>
      <c r="AO163" s="193">
        <v>19</v>
      </c>
      <c r="AP163" s="193">
        <v>16</v>
      </c>
      <c r="AQ163" s="193">
        <v>6</v>
      </c>
      <c r="AR163" s="193">
        <v>5</v>
      </c>
      <c r="AS163" s="193">
        <v>8</v>
      </c>
      <c r="AT163" s="193">
        <v>-3</v>
      </c>
      <c r="AU163" s="193">
        <v>70</v>
      </c>
      <c r="AV163">
        <f t="shared" si="99"/>
        <v>-15</v>
      </c>
      <c r="AW163">
        <f t="shared" si="100"/>
        <v>-4</v>
      </c>
      <c r="AX163">
        <f t="shared" si="101"/>
        <v>-19</v>
      </c>
      <c r="AY163">
        <f t="shared" si="102"/>
        <v>-16</v>
      </c>
      <c r="AZ163">
        <f t="shared" si="103"/>
        <v>-6</v>
      </c>
      <c r="BA163">
        <f t="shared" si="104"/>
        <v>-5</v>
      </c>
      <c r="BB163">
        <f t="shared" si="105"/>
        <v>-8</v>
      </c>
      <c r="BC163">
        <f t="shared" si="106"/>
        <v>3</v>
      </c>
      <c r="BD163">
        <f t="shared" si="107"/>
        <v>-70</v>
      </c>
      <c r="BG163" s="188">
        <v>193175.30666666673</v>
      </c>
      <c r="BH163" s="107">
        <f t="shared" si="108"/>
        <v>48293.82666666668</v>
      </c>
      <c r="BI163" s="108">
        <f t="shared" si="109"/>
        <v>1159051.8400000003</v>
      </c>
      <c r="BJ163" s="27">
        <f t="shared" si="110"/>
        <v>289762.9600000001</v>
      </c>
      <c r="BK163" s="25">
        <f t="shared" si="111"/>
        <v>0.8</v>
      </c>
      <c r="BL163" s="26">
        <f t="shared" si="112"/>
        <v>0.2</v>
      </c>
      <c r="BM163" s="111">
        <f t="shared" si="115"/>
        <v>193175.30666666673</v>
      </c>
      <c r="BN163" s="186">
        <v>56933.49777777778</v>
      </c>
      <c r="BO163" s="135">
        <f t="shared" si="116"/>
        <v>14233.374444444446</v>
      </c>
      <c r="BP163" s="135">
        <f t="shared" si="131"/>
        <v>341600.9866666667</v>
      </c>
      <c r="BQ163" s="135">
        <f t="shared" si="132"/>
        <v>85400.24666666667</v>
      </c>
      <c r="BR163" s="141">
        <f t="shared" si="117"/>
        <v>56933.49777777778</v>
      </c>
      <c r="BS163" s="185">
        <v>163501.96355555556</v>
      </c>
      <c r="BT163" s="135">
        <f t="shared" si="118"/>
        <v>40875.49088888889</v>
      </c>
      <c r="BU163" s="135">
        <f t="shared" si="133"/>
        <v>981011.7813333333</v>
      </c>
      <c r="BV163" s="135">
        <f t="shared" si="119"/>
        <v>245252.94533333334</v>
      </c>
      <c r="BW163" s="141">
        <f t="shared" si="120"/>
        <v>163501.96355555556</v>
      </c>
      <c r="BX163" s="185">
        <v>158038.71999999997</v>
      </c>
      <c r="BY163" s="135">
        <f t="shared" si="121"/>
        <v>39509.67999999999</v>
      </c>
      <c r="BZ163" s="135">
        <f t="shared" si="134"/>
        <v>948232.3199999998</v>
      </c>
      <c r="CA163" s="135">
        <f t="shared" si="122"/>
        <v>237058.07999999996</v>
      </c>
      <c r="CB163" s="141">
        <f t="shared" si="123"/>
        <v>158038.71999999997</v>
      </c>
      <c r="CC163" s="230">
        <f t="shared" si="124"/>
        <v>61233.64088888891</v>
      </c>
      <c r="CD163" s="135">
        <f t="shared" si="125"/>
        <v>15308.410222222228</v>
      </c>
      <c r="CE163" s="135">
        <f t="shared" si="135"/>
        <v>367401.8453333335</v>
      </c>
      <c r="CF163" s="135">
        <f t="shared" si="126"/>
        <v>91850.46133333337</v>
      </c>
      <c r="CG163" s="141">
        <f t="shared" si="127"/>
        <v>61233.64088888891</v>
      </c>
      <c r="CH163" s="185">
        <v>0</v>
      </c>
      <c r="CI163" s="135">
        <f t="shared" si="128"/>
        <v>0</v>
      </c>
      <c r="CJ163" s="135">
        <f t="shared" si="136"/>
        <v>0</v>
      </c>
      <c r="CK163" s="135">
        <f t="shared" si="129"/>
        <v>0</v>
      </c>
      <c r="CL163" s="141">
        <f t="shared" si="130"/>
        <v>0</v>
      </c>
    </row>
    <row r="164" spans="1:90" ht="12.75">
      <c r="A164" s="3" t="s">
        <v>394</v>
      </c>
      <c r="B164" s="3" t="s">
        <v>390</v>
      </c>
      <c r="C164" s="2" t="s">
        <v>461</v>
      </c>
      <c r="D164" s="5">
        <f t="shared" si="113"/>
        <v>34361</v>
      </c>
      <c r="E164" s="190">
        <v>360</v>
      </c>
      <c r="F164" s="18">
        <f t="shared" si="114"/>
        <v>302</v>
      </c>
      <c r="G164" s="214">
        <v>7.618811821215921</v>
      </c>
      <c r="H164" s="202">
        <v>85</v>
      </c>
      <c r="I164"/>
      <c r="J164" s="196">
        <v>3804</v>
      </c>
      <c r="K164" s="196">
        <v>7156</v>
      </c>
      <c r="L164" s="196">
        <v>7415</v>
      </c>
      <c r="M164" s="196">
        <v>5433</v>
      </c>
      <c r="N164" s="196">
        <v>4749</v>
      </c>
      <c r="O164" s="196">
        <v>3452</v>
      </c>
      <c r="P164" s="196">
        <v>2226</v>
      </c>
      <c r="Q164" s="196">
        <v>126</v>
      </c>
      <c r="R164" s="196">
        <v>34361</v>
      </c>
      <c r="S164" s="5"/>
      <c r="T164" s="9">
        <f t="shared" si="91"/>
        <v>0.1107069060853875</v>
      </c>
      <c r="U164" s="9">
        <f t="shared" si="92"/>
        <v>0.20825936381362592</v>
      </c>
      <c r="V164" s="9">
        <f t="shared" si="93"/>
        <v>0.21579697913331974</v>
      </c>
      <c r="W164" s="9">
        <f t="shared" si="94"/>
        <v>0.15811530514245803</v>
      </c>
      <c r="X164" s="9">
        <f t="shared" si="95"/>
        <v>0.13820901603562177</v>
      </c>
      <c r="Y164" s="9">
        <f t="shared" si="96"/>
        <v>0.10046273391344838</v>
      </c>
      <c r="Z164" s="9">
        <f t="shared" si="97"/>
        <v>0.06478274788277408</v>
      </c>
      <c r="AA164" s="9">
        <f t="shared" si="98"/>
        <v>0.00366694799336457</v>
      </c>
      <c r="AB164" s="9"/>
      <c r="AC164" s="196">
        <v>34</v>
      </c>
      <c r="AD164" s="196">
        <v>81</v>
      </c>
      <c r="AE164" s="196">
        <v>105</v>
      </c>
      <c r="AF164" s="196">
        <v>25</v>
      </c>
      <c r="AG164" s="196">
        <v>27</v>
      </c>
      <c r="AH164" s="196">
        <v>37</v>
      </c>
      <c r="AI164" s="196">
        <v>7</v>
      </c>
      <c r="AJ164" s="196">
        <v>1</v>
      </c>
      <c r="AK164" s="196">
        <v>317</v>
      </c>
      <c r="AL164" s="5"/>
      <c r="AM164" s="193">
        <v>9</v>
      </c>
      <c r="AN164" s="193">
        <v>28</v>
      </c>
      <c r="AO164" s="193">
        <v>1</v>
      </c>
      <c r="AP164" s="193">
        <v>-8</v>
      </c>
      <c r="AQ164" s="193">
        <v>-4</v>
      </c>
      <c r="AR164" s="193">
        <v>-6</v>
      </c>
      <c r="AS164" s="193">
        <v>-3</v>
      </c>
      <c r="AT164" s="193">
        <v>-2</v>
      </c>
      <c r="AU164" s="193">
        <v>15</v>
      </c>
      <c r="AV164">
        <f t="shared" si="99"/>
        <v>-9</v>
      </c>
      <c r="AW164">
        <f t="shared" si="100"/>
        <v>-28</v>
      </c>
      <c r="AX164">
        <f t="shared" si="101"/>
        <v>-1</v>
      </c>
      <c r="AY164">
        <f t="shared" si="102"/>
        <v>8</v>
      </c>
      <c r="AZ164">
        <f t="shared" si="103"/>
        <v>4</v>
      </c>
      <c r="BA164">
        <f t="shared" si="104"/>
        <v>6</v>
      </c>
      <c r="BB164">
        <f t="shared" si="105"/>
        <v>3</v>
      </c>
      <c r="BC164">
        <f t="shared" si="106"/>
        <v>2</v>
      </c>
      <c r="BD164">
        <f t="shared" si="107"/>
        <v>-15</v>
      </c>
      <c r="BG164" s="188">
        <v>409761.92533333343</v>
      </c>
      <c r="BH164" s="107">
        <f t="shared" si="108"/>
        <v>102440.48133333336</v>
      </c>
      <c r="BI164" s="108">
        <f t="shared" si="109"/>
        <v>2458571.5520000006</v>
      </c>
      <c r="BJ164" s="27">
        <f t="shared" si="110"/>
        <v>614642.8880000002</v>
      </c>
      <c r="BK164" s="25">
        <f t="shared" si="111"/>
        <v>0.8</v>
      </c>
      <c r="BL164" s="26">
        <f t="shared" si="112"/>
        <v>0.2</v>
      </c>
      <c r="BM164" s="111">
        <f t="shared" si="115"/>
        <v>409761.92533333343</v>
      </c>
      <c r="BN164" s="186">
        <v>341767.6373333333</v>
      </c>
      <c r="BO164" s="135">
        <f t="shared" si="116"/>
        <v>85441.90933333333</v>
      </c>
      <c r="BP164" s="135">
        <f t="shared" si="131"/>
        <v>2050605.824</v>
      </c>
      <c r="BQ164" s="135">
        <f t="shared" si="132"/>
        <v>512651.456</v>
      </c>
      <c r="BR164" s="141">
        <f t="shared" si="117"/>
        <v>341767.6373333333</v>
      </c>
      <c r="BS164" s="185">
        <v>305493.5795555556</v>
      </c>
      <c r="BT164" s="135">
        <f t="shared" si="118"/>
        <v>76373.3948888889</v>
      </c>
      <c r="BU164" s="135">
        <f t="shared" si="133"/>
        <v>1832961.4773333336</v>
      </c>
      <c r="BV164" s="135">
        <f t="shared" si="119"/>
        <v>458240.3693333334</v>
      </c>
      <c r="BW164" s="141">
        <f t="shared" si="120"/>
        <v>305493.5795555556</v>
      </c>
      <c r="BX164" s="185">
        <v>321150.82666666666</v>
      </c>
      <c r="BY164" s="135">
        <f t="shared" si="121"/>
        <v>80287.70666666667</v>
      </c>
      <c r="BZ164" s="135">
        <f t="shared" si="134"/>
        <v>1926904.96</v>
      </c>
      <c r="CA164" s="135">
        <f t="shared" si="122"/>
        <v>481726.24</v>
      </c>
      <c r="CB164" s="141">
        <f t="shared" si="123"/>
        <v>321150.82666666666</v>
      </c>
      <c r="CC164" s="230">
        <f t="shared" si="124"/>
        <v>383161.5040000001</v>
      </c>
      <c r="CD164" s="135">
        <f t="shared" si="125"/>
        <v>95790.37600000002</v>
      </c>
      <c r="CE164" s="135">
        <f t="shared" si="135"/>
        <v>2298969.024</v>
      </c>
      <c r="CF164" s="135">
        <f t="shared" si="126"/>
        <v>574742.256</v>
      </c>
      <c r="CG164" s="141">
        <f t="shared" si="127"/>
        <v>383161.5040000001</v>
      </c>
      <c r="CH164" s="185">
        <v>0</v>
      </c>
      <c r="CI164" s="135">
        <f t="shared" si="128"/>
        <v>0</v>
      </c>
      <c r="CJ164" s="135">
        <f t="shared" si="136"/>
        <v>0</v>
      </c>
      <c r="CK164" s="135">
        <f t="shared" si="129"/>
        <v>0</v>
      </c>
      <c r="CL164" s="141">
        <f t="shared" si="130"/>
        <v>0</v>
      </c>
    </row>
    <row r="165" spans="1:90" ht="12.75">
      <c r="A165" s="3"/>
      <c r="B165" s="3" t="s">
        <v>377</v>
      </c>
      <c r="C165" s="2" t="s">
        <v>168</v>
      </c>
      <c r="D165" s="5">
        <f t="shared" si="113"/>
        <v>221965</v>
      </c>
      <c r="E165" s="190">
        <v>1996</v>
      </c>
      <c r="F165" s="18">
        <f t="shared" si="114"/>
        <v>985</v>
      </c>
      <c r="G165" s="214">
        <v>4.491786447638605</v>
      </c>
      <c r="H165" s="202">
        <v>374</v>
      </c>
      <c r="I165"/>
      <c r="J165" s="196">
        <v>130922</v>
      </c>
      <c r="K165" s="196">
        <v>37120</v>
      </c>
      <c r="L165" s="196">
        <v>31022</v>
      </c>
      <c r="M165" s="196">
        <v>14754</v>
      </c>
      <c r="N165" s="196">
        <v>5284</v>
      </c>
      <c r="O165" s="196">
        <v>1986</v>
      </c>
      <c r="P165" s="196">
        <v>773</v>
      </c>
      <c r="Q165" s="196">
        <v>104</v>
      </c>
      <c r="R165" s="196">
        <v>221965</v>
      </c>
      <c r="S165" s="5"/>
      <c r="T165" s="9">
        <f t="shared" si="91"/>
        <v>0.5898317302277386</v>
      </c>
      <c r="U165" s="9">
        <f t="shared" si="92"/>
        <v>0.16723357286058613</v>
      </c>
      <c r="V165" s="9">
        <f t="shared" si="93"/>
        <v>0.1397607730948573</v>
      </c>
      <c r="W165" s="9">
        <f t="shared" si="94"/>
        <v>0.06646993895433964</v>
      </c>
      <c r="X165" s="9">
        <f t="shared" si="95"/>
        <v>0.02380555492983128</v>
      </c>
      <c r="Y165" s="9">
        <f t="shared" si="96"/>
        <v>0.008947356565224248</v>
      </c>
      <c r="Z165" s="9">
        <f t="shared" si="97"/>
        <v>0.0034825310296668394</v>
      </c>
      <c r="AA165" s="9">
        <f t="shared" si="98"/>
        <v>0.0004685423377559525</v>
      </c>
      <c r="AB165" s="9"/>
      <c r="AC165" s="196">
        <v>-246</v>
      </c>
      <c r="AD165" s="196">
        <v>309</v>
      </c>
      <c r="AE165" s="196">
        <v>201</v>
      </c>
      <c r="AF165" s="196">
        <v>54</v>
      </c>
      <c r="AG165" s="196">
        <v>-10</v>
      </c>
      <c r="AH165" s="196">
        <v>10</v>
      </c>
      <c r="AI165" s="196">
        <v>1</v>
      </c>
      <c r="AJ165" s="196">
        <v>1</v>
      </c>
      <c r="AK165" s="196">
        <v>320</v>
      </c>
      <c r="AL165" s="5"/>
      <c r="AM165" s="193">
        <v>-522</v>
      </c>
      <c r="AN165" s="193">
        <v>-62</v>
      </c>
      <c r="AO165" s="193">
        <v>-12</v>
      </c>
      <c r="AP165" s="193">
        <v>-49</v>
      </c>
      <c r="AQ165" s="193">
        <v>-13</v>
      </c>
      <c r="AR165" s="193">
        <v>-5</v>
      </c>
      <c r="AS165" s="193">
        <v>-3</v>
      </c>
      <c r="AT165" s="193">
        <v>1</v>
      </c>
      <c r="AU165" s="193">
        <v>-665</v>
      </c>
      <c r="AV165">
        <f t="shared" si="99"/>
        <v>522</v>
      </c>
      <c r="AW165">
        <f t="shared" si="100"/>
        <v>62</v>
      </c>
      <c r="AX165">
        <f t="shared" si="101"/>
        <v>12</v>
      </c>
      <c r="AY165">
        <f t="shared" si="102"/>
        <v>49</v>
      </c>
      <c r="AZ165">
        <f t="shared" si="103"/>
        <v>13</v>
      </c>
      <c r="BA165">
        <f t="shared" si="104"/>
        <v>5</v>
      </c>
      <c r="BB165">
        <f t="shared" si="105"/>
        <v>3</v>
      </c>
      <c r="BC165">
        <f t="shared" si="106"/>
        <v>-1</v>
      </c>
      <c r="BD165">
        <f t="shared" si="107"/>
        <v>665</v>
      </c>
      <c r="BG165" s="188">
        <v>2616342.0466666664</v>
      </c>
      <c r="BH165" s="107" t="str">
        <f t="shared" si="108"/>
        <v>0</v>
      </c>
      <c r="BI165" s="108">
        <f t="shared" si="109"/>
        <v>15698052.279999997</v>
      </c>
      <c r="BJ165" s="27">
        <f t="shared" si="110"/>
        <v>0</v>
      </c>
      <c r="BK165" s="25" t="str">
        <f t="shared" si="111"/>
        <v>100%</v>
      </c>
      <c r="BL165" s="26" t="str">
        <f t="shared" si="112"/>
        <v>0%</v>
      </c>
      <c r="BM165" s="111">
        <f t="shared" si="115"/>
        <v>2616342.0466666664</v>
      </c>
      <c r="BN165" s="186">
        <v>2036373.6644444442</v>
      </c>
      <c r="BO165" s="135" t="str">
        <f t="shared" si="116"/>
        <v>0</v>
      </c>
      <c r="BP165" s="135">
        <f t="shared" si="131"/>
        <v>12218241.986666664</v>
      </c>
      <c r="BQ165" s="135">
        <f t="shared" si="132"/>
        <v>0</v>
      </c>
      <c r="BR165" s="141">
        <f t="shared" si="117"/>
        <v>2036373.6644444442</v>
      </c>
      <c r="BS165" s="185">
        <v>871573.8733333333</v>
      </c>
      <c r="BT165" s="135" t="str">
        <f t="shared" si="118"/>
        <v>0</v>
      </c>
      <c r="BU165" s="135">
        <f t="shared" si="133"/>
        <v>5229443.24</v>
      </c>
      <c r="BV165" s="135">
        <f t="shared" si="119"/>
        <v>0</v>
      </c>
      <c r="BW165" s="141">
        <f t="shared" si="120"/>
        <v>871573.8733333333</v>
      </c>
      <c r="BX165" s="185">
        <v>3438905.2</v>
      </c>
      <c r="BY165" s="135" t="str">
        <f t="shared" si="121"/>
        <v>0</v>
      </c>
      <c r="BZ165" s="135">
        <f t="shared" si="134"/>
        <v>20633431.200000003</v>
      </c>
      <c r="CA165" s="135">
        <f t="shared" si="122"/>
        <v>0</v>
      </c>
      <c r="CB165" s="141">
        <f t="shared" si="123"/>
        <v>3438905.2</v>
      </c>
      <c r="CC165" s="230">
        <f t="shared" si="124"/>
        <v>1300716.9511111113</v>
      </c>
      <c r="CD165" s="135" t="str">
        <f t="shared" si="125"/>
        <v>0</v>
      </c>
      <c r="CE165" s="135">
        <f t="shared" si="135"/>
        <v>7804301.706666668</v>
      </c>
      <c r="CF165" s="135">
        <f t="shared" si="126"/>
        <v>0</v>
      </c>
      <c r="CG165" s="141">
        <f t="shared" si="127"/>
        <v>1300716.9511111113</v>
      </c>
      <c r="CH165" s="185">
        <v>0</v>
      </c>
      <c r="CI165" s="135" t="str">
        <f t="shared" si="128"/>
        <v>0</v>
      </c>
      <c r="CJ165" s="135">
        <f t="shared" si="136"/>
        <v>0</v>
      </c>
      <c r="CK165" s="135">
        <f t="shared" si="129"/>
        <v>0</v>
      </c>
      <c r="CL165" s="141">
        <f t="shared" si="130"/>
        <v>0</v>
      </c>
    </row>
    <row r="166" spans="1:90" ht="12.75">
      <c r="A166" s="3" t="s">
        <v>380</v>
      </c>
      <c r="B166" s="3" t="s">
        <v>379</v>
      </c>
      <c r="C166" s="2" t="s">
        <v>169</v>
      </c>
      <c r="D166" s="5">
        <f t="shared" si="113"/>
        <v>48111</v>
      </c>
      <c r="E166" s="190">
        <v>632</v>
      </c>
      <c r="F166" s="18">
        <f t="shared" si="114"/>
        <v>396</v>
      </c>
      <c r="G166" s="214">
        <v>4.536194784877199</v>
      </c>
      <c r="H166" s="202">
        <v>13</v>
      </c>
      <c r="I166"/>
      <c r="J166" s="196">
        <v>26679</v>
      </c>
      <c r="K166" s="196">
        <v>9388</v>
      </c>
      <c r="L166" s="196">
        <v>6469</v>
      </c>
      <c r="M166" s="196">
        <v>3622</v>
      </c>
      <c r="N166" s="196">
        <v>1380</v>
      </c>
      <c r="O166" s="196">
        <v>373</v>
      </c>
      <c r="P166" s="196">
        <v>178</v>
      </c>
      <c r="Q166" s="196">
        <v>22</v>
      </c>
      <c r="R166" s="196">
        <v>48111</v>
      </c>
      <c r="S166" s="5"/>
      <c r="T166" s="9">
        <f t="shared" si="91"/>
        <v>0.5545301490303672</v>
      </c>
      <c r="U166" s="9">
        <f t="shared" si="92"/>
        <v>0.19513209037434268</v>
      </c>
      <c r="V166" s="9">
        <f t="shared" si="93"/>
        <v>0.13445989482654694</v>
      </c>
      <c r="W166" s="9">
        <f t="shared" si="94"/>
        <v>0.0752842385317287</v>
      </c>
      <c r="X166" s="9">
        <f t="shared" si="95"/>
        <v>0.028683669015401883</v>
      </c>
      <c r="Y166" s="9">
        <f t="shared" si="96"/>
        <v>0.0077529047411194945</v>
      </c>
      <c r="Z166" s="9">
        <f t="shared" si="97"/>
        <v>0.0036997775976387935</v>
      </c>
      <c r="AA166" s="9">
        <f t="shared" si="98"/>
        <v>0.0004572758828542329</v>
      </c>
      <c r="AB166" s="9"/>
      <c r="AC166" s="196">
        <v>139</v>
      </c>
      <c r="AD166" s="196">
        <v>63</v>
      </c>
      <c r="AE166" s="196">
        <v>77</v>
      </c>
      <c r="AF166" s="196">
        <v>58</v>
      </c>
      <c r="AG166" s="196">
        <v>17</v>
      </c>
      <c r="AH166" s="196">
        <v>11</v>
      </c>
      <c r="AI166" s="196">
        <v>2</v>
      </c>
      <c r="AJ166" s="196">
        <v>2</v>
      </c>
      <c r="AK166" s="196">
        <v>369</v>
      </c>
      <c r="AL166" s="5"/>
      <c r="AM166" s="193">
        <v>-6</v>
      </c>
      <c r="AN166" s="193">
        <v>-6</v>
      </c>
      <c r="AO166" s="193">
        <v>-16</v>
      </c>
      <c r="AP166" s="193">
        <v>2</v>
      </c>
      <c r="AQ166" s="193">
        <v>1</v>
      </c>
      <c r="AR166" s="193">
        <v>0</v>
      </c>
      <c r="AS166" s="193">
        <v>-2</v>
      </c>
      <c r="AT166" s="193">
        <v>0</v>
      </c>
      <c r="AU166" s="193">
        <v>-27</v>
      </c>
      <c r="AV166">
        <f t="shared" si="99"/>
        <v>6</v>
      </c>
      <c r="AW166">
        <f t="shared" si="100"/>
        <v>6</v>
      </c>
      <c r="AX166">
        <f t="shared" si="101"/>
        <v>16</v>
      </c>
      <c r="AY166">
        <f t="shared" si="102"/>
        <v>-2</v>
      </c>
      <c r="AZ166">
        <f t="shared" si="103"/>
        <v>-1</v>
      </c>
      <c r="BA166">
        <f t="shared" si="104"/>
        <v>0</v>
      </c>
      <c r="BB166">
        <f t="shared" si="105"/>
        <v>2</v>
      </c>
      <c r="BC166">
        <f t="shared" si="106"/>
        <v>0</v>
      </c>
      <c r="BD166">
        <f t="shared" si="107"/>
        <v>27</v>
      </c>
      <c r="BG166" s="188">
        <v>207119.74933333334</v>
      </c>
      <c r="BH166" s="107">
        <f t="shared" si="108"/>
        <v>51779.937333333335</v>
      </c>
      <c r="BI166" s="108">
        <f t="shared" si="109"/>
        <v>1242718.496</v>
      </c>
      <c r="BJ166" s="27">
        <f t="shared" si="110"/>
        <v>310679.624</v>
      </c>
      <c r="BK166" s="25">
        <f t="shared" si="111"/>
        <v>0.8</v>
      </c>
      <c r="BL166" s="26">
        <f t="shared" si="112"/>
        <v>0.2</v>
      </c>
      <c r="BM166" s="111">
        <f t="shared" si="115"/>
        <v>207119.74933333334</v>
      </c>
      <c r="BN166" s="186">
        <v>152131.61066666667</v>
      </c>
      <c r="BO166" s="135">
        <f t="shared" si="116"/>
        <v>38032.90266666667</v>
      </c>
      <c r="BP166" s="135">
        <f t="shared" si="131"/>
        <v>912789.6640000001</v>
      </c>
      <c r="BQ166" s="135">
        <f t="shared" si="132"/>
        <v>228197.41600000003</v>
      </c>
      <c r="BR166" s="141">
        <f t="shared" si="117"/>
        <v>152131.61066666667</v>
      </c>
      <c r="BS166" s="185">
        <v>169020.12800000003</v>
      </c>
      <c r="BT166" s="135">
        <f t="shared" si="118"/>
        <v>42255.03200000001</v>
      </c>
      <c r="BU166" s="135">
        <f t="shared" si="133"/>
        <v>1014120.7680000002</v>
      </c>
      <c r="BV166" s="135">
        <f t="shared" si="119"/>
        <v>253530.19200000004</v>
      </c>
      <c r="BW166" s="141">
        <f t="shared" si="120"/>
        <v>169020.12800000003</v>
      </c>
      <c r="BX166" s="185">
        <v>336433.6000000001</v>
      </c>
      <c r="BY166" s="135">
        <f t="shared" si="121"/>
        <v>84108.40000000002</v>
      </c>
      <c r="BZ166" s="135">
        <f t="shared" si="134"/>
        <v>2018601.6000000006</v>
      </c>
      <c r="CA166" s="135">
        <f t="shared" si="122"/>
        <v>504650.40000000014</v>
      </c>
      <c r="CB166" s="141">
        <f t="shared" si="123"/>
        <v>336433.6000000001</v>
      </c>
      <c r="CC166" s="230">
        <f t="shared" si="124"/>
        <v>397189.12711111107</v>
      </c>
      <c r="CD166" s="135">
        <f t="shared" si="125"/>
        <v>99297.28177777777</v>
      </c>
      <c r="CE166" s="135">
        <f t="shared" si="135"/>
        <v>2383134.7626666664</v>
      </c>
      <c r="CF166" s="135">
        <f t="shared" si="126"/>
        <v>595783.6906666666</v>
      </c>
      <c r="CG166" s="141">
        <f t="shared" si="127"/>
        <v>397189.12711111107</v>
      </c>
      <c r="CH166" s="185">
        <v>0</v>
      </c>
      <c r="CI166" s="135">
        <f t="shared" si="128"/>
        <v>0</v>
      </c>
      <c r="CJ166" s="135">
        <f t="shared" si="136"/>
        <v>0</v>
      </c>
      <c r="CK166" s="135">
        <f t="shared" si="129"/>
        <v>0</v>
      </c>
      <c r="CL166" s="141">
        <f t="shared" si="130"/>
        <v>0</v>
      </c>
    </row>
    <row r="167" spans="1:90" ht="12.75">
      <c r="A167" s="3"/>
      <c r="B167" s="3" t="s">
        <v>375</v>
      </c>
      <c r="C167" s="2" t="s">
        <v>170</v>
      </c>
      <c r="D167" s="5">
        <f t="shared" si="113"/>
        <v>112698</v>
      </c>
      <c r="E167" s="190">
        <v>1004</v>
      </c>
      <c r="F167" s="18">
        <f t="shared" si="114"/>
        <v>355</v>
      </c>
      <c r="G167" s="214">
        <v>6.576728117380447</v>
      </c>
      <c r="H167" s="202">
        <v>170</v>
      </c>
      <c r="I167"/>
      <c r="J167" s="196">
        <v>11172</v>
      </c>
      <c r="K167" s="196">
        <v>37887</v>
      </c>
      <c r="L167" s="196">
        <v>33093</v>
      </c>
      <c r="M167" s="196">
        <v>17015</v>
      </c>
      <c r="N167" s="196">
        <v>8523</v>
      </c>
      <c r="O167" s="196">
        <v>3610</v>
      </c>
      <c r="P167" s="196">
        <v>1335</v>
      </c>
      <c r="Q167" s="196">
        <v>63</v>
      </c>
      <c r="R167" s="196">
        <v>112698</v>
      </c>
      <c r="S167" s="5"/>
      <c r="T167" s="9">
        <f t="shared" si="91"/>
        <v>0.09913219400521749</v>
      </c>
      <c r="U167" s="9">
        <f t="shared" si="92"/>
        <v>0.33618165362295693</v>
      </c>
      <c r="V167" s="9">
        <f t="shared" si="93"/>
        <v>0.29364318798913913</v>
      </c>
      <c r="W167" s="9">
        <f t="shared" si="94"/>
        <v>0.15097872189391115</v>
      </c>
      <c r="X167" s="9">
        <f t="shared" si="95"/>
        <v>0.0756268966618751</v>
      </c>
      <c r="Y167" s="9">
        <f t="shared" si="96"/>
        <v>0.03203251166835259</v>
      </c>
      <c r="Z167" s="9">
        <f t="shared" si="97"/>
        <v>0.011845818026939254</v>
      </c>
      <c r="AA167" s="9">
        <f t="shared" si="98"/>
        <v>0.0005590161316083692</v>
      </c>
      <c r="AB167" s="9"/>
      <c r="AC167" s="196">
        <v>0</v>
      </c>
      <c r="AD167" s="196">
        <v>45</v>
      </c>
      <c r="AE167" s="196">
        <v>141</v>
      </c>
      <c r="AF167" s="196">
        <v>52</v>
      </c>
      <c r="AG167" s="196">
        <v>91</v>
      </c>
      <c r="AH167" s="196">
        <v>82</v>
      </c>
      <c r="AI167" s="196">
        <v>10</v>
      </c>
      <c r="AJ167" s="196">
        <v>0</v>
      </c>
      <c r="AK167" s="196">
        <v>421</v>
      </c>
      <c r="AL167" s="5"/>
      <c r="AM167" s="193">
        <v>-18</v>
      </c>
      <c r="AN167" s="193">
        <v>11</v>
      </c>
      <c r="AO167" s="193">
        <v>14</v>
      </c>
      <c r="AP167" s="193">
        <v>26</v>
      </c>
      <c r="AQ167" s="193">
        <v>33</v>
      </c>
      <c r="AR167" s="193">
        <v>-2</v>
      </c>
      <c r="AS167" s="193">
        <v>2</v>
      </c>
      <c r="AT167" s="193">
        <v>0</v>
      </c>
      <c r="AU167" s="193">
        <v>66</v>
      </c>
      <c r="AV167">
        <f t="shared" si="99"/>
        <v>18</v>
      </c>
      <c r="AW167">
        <f t="shared" si="100"/>
        <v>-11</v>
      </c>
      <c r="AX167">
        <f t="shared" si="101"/>
        <v>-14</v>
      </c>
      <c r="AY167">
        <f t="shared" si="102"/>
        <v>-26</v>
      </c>
      <c r="AZ167">
        <f t="shared" si="103"/>
        <v>-33</v>
      </c>
      <c r="BA167">
        <f t="shared" si="104"/>
        <v>2</v>
      </c>
      <c r="BB167">
        <f t="shared" si="105"/>
        <v>-2</v>
      </c>
      <c r="BC167">
        <f t="shared" si="106"/>
        <v>0</v>
      </c>
      <c r="BD167">
        <f t="shared" si="107"/>
        <v>-66</v>
      </c>
      <c r="BG167" s="188">
        <v>1040715.9733333334</v>
      </c>
      <c r="BH167" s="107" t="str">
        <f t="shared" si="108"/>
        <v>0</v>
      </c>
      <c r="BI167" s="108">
        <f t="shared" si="109"/>
        <v>6244295.84</v>
      </c>
      <c r="BJ167" s="27">
        <f t="shared" si="110"/>
        <v>0</v>
      </c>
      <c r="BK167" s="25" t="str">
        <f t="shared" si="111"/>
        <v>100%</v>
      </c>
      <c r="BL167" s="26" t="str">
        <f t="shared" si="112"/>
        <v>0%</v>
      </c>
      <c r="BM167" s="111">
        <f t="shared" si="115"/>
        <v>1040715.9733333334</v>
      </c>
      <c r="BN167" s="186">
        <v>1276522.8088888887</v>
      </c>
      <c r="BO167" s="135" t="str">
        <f t="shared" si="116"/>
        <v>0</v>
      </c>
      <c r="BP167" s="135">
        <f t="shared" si="131"/>
        <v>7659136.853333332</v>
      </c>
      <c r="BQ167" s="135">
        <f t="shared" si="132"/>
        <v>0</v>
      </c>
      <c r="BR167" s="141">
        <f t="shared" si="117"/>
        <v>1276522.8088888887</v>
      </c>
      <c r="BS167" s="185">
        <v>1177693.7144444445</v>
      </c>
      <c r="BT167" s="135" t="str">
        <f t="shared" si="118"/>
        <v>0</v>
      </c>
      <c r="BU167" s="135">
        <f t="shared" si="133"/>
        <v>7066162.286666667</v>
      </c>
      <c r="BV167" s="135">
        <f t="shared" si="119"/>
        <v>0</v>
      </c>
      <c r="BW167" s="141">
        <f t="shared" si="120"/>
        <v>1177693.7144444445</v>
      </c>
      <c r="BX167" s="185">
        <v>1907683.5999999999</v>
      </c>
      <c r="BY167" s="135" t="str">
        <f t="shared" si="121"/>
        <v>0</v>
      </c>
      <c r="BZ167" s="135">
        <f t="shared" si="134"/>
        <v>11446101.6</v>
      </c>
      <c r="CA167" s="135">
        <f t="shared" si="122"/>
        <v>0</v>
      </c>
      <c r="CB167" s="141">
        <f t="shared" si="123"/>
        <v>1907683.5999999999</v>
      </c>
      <c r="CC167" s="230">
        <f t="shared" si="124"/>
        <v>621573.2311111111</v>
      </c>
      <c r="CD167" s="135" t="str">
        <f t="shared" si="125"/>
        <v>0</v>
      </c>
      <c r="CE167" s="135">
        <f t="shared" si="135"/>
        <v>3729439.3866666667</v>
      </c>
      <c r="CF167" s="135">
        <f t="shared" si="126"/>
        <v>0</v>
      </c>
      <c r="CG167" s="141">
        <f t="shared" si="127"/>
        <v>621573.2311111111</v>
      </c>
      <c r="CH167" s="185">
        <v>0</v>
      </c>
      <c r="CI167" s="135" t="str">
        <f t="shared" si="128"/>
        <v>0</v>
      </c>
      <c r="CJ167" s="135">
        <f t="shared" si="136"/>
        <v>0</v>
      </c>
      <c r="CK167" s="135">
        <f t="shared" si="129"/>
        <v>0</v>
      </c>
      <c r="CL167" s="141">
        <f t="shared" si="130"/>
        <v>0</v>
      </c>
    </row>
    <row r="168" spans="1:90" ht="12.75">
      <c r="A168" s="3" t="s">
        <v>391</v>
      </c>
      <c r="B168" s="3" t="s">
        <v>379</v>
      </c>
      <c r="C168" s="2" t="s">
        <v>171</v>
      </c>
      <c r="D168" s="5">
        <f t="shared" si="113"/>
        <v>22399</v>
      </c>
      <c r="E168" s="190">
        <v>134</v>
      </c>
      <c r="F168" s="18">
        <f t="shared" si="114"/>
        <v>22</v>
      </c>
      <c r="G168" s="214">
        <v>7.398694625499217</v>
      </c>
      <c r="H168" s="202">
        <v>6</v>
      </c>
      <c r="I168"/>
      <c r="J168" s="196">
        <v>3526</v>
      </c>
      <c r="K168" s="196">
        <v>6986</v>
      </c>
      <c r="L168" s="196">
        <v>3747</v>
      </c>
      <c r="M168" s="196">
        <v>3443</v>
      </c>
      <c r="N168" s="196">
        <v>2307</v>
      </c>
      <c r="O168" s="196">
        <v>1373</v>
      </c>
      <c r="P168" s="196">
        <v>926</v>
      </c>
      <c r="Q168" s="196">
        <v>91</v>
      </c>
      <c r="R168" s="196">
        <v>22399</v>
      </c>
      <c r="S168" s="5"/>
      <c r="T168" s="9">
        <f t="shared" si="91"/>
        <v>0.15741774186347604</v>
      </c>
      <c r="U168" s="9">
        <f t="shared" si="92"/>
        <v>0.3118889236126613</v>
      </c>
      <c r="V168" s="9">
        <f t="shared" si="93"/>
        <v>0.16728425376132863</v>
      </c>
      <c r="W168" s="9">
        <f t="shared" si="94"/>
        <v>0.15371221929550427</v>
      </c>
      <c r="X168" s="9">
        <f t="shared" si="95"/>
        <v>0.102995669449529</v>
      </c>
      <c r="Y168" s="9">
        <f t="shared" si="96"/>
        <v>0.06129737934729229</v>
      </c>
      <c r="Z168" s="9">
        <f t="shared" si="97"/>
        <v>0.041341131300504486</v>
      </c>
      <c r="AA168" s="9">
        <f t="shared" si="98"/>
        <v>0.004062681369704005</v>
      </c>
      <c r="AB168" s="9"/>
      <c r="AC168" s="196">
        <v>27</v>
      </c>
      <c r="AD168" s="196">
        <v>16</v>
      </c>
      <c r="AE168" s="196">
        <v>4</v>
      </c>
      <c r="AF168" s="196">
        <v>20</v>
      </c>
      <c r="AG168" s="196">
        <v>-10</v>
      </c>
      <c r="AH168" s="196">
        <v>16</v>
      </c>
      <c r="AI168" s="196">
        <v>6</v>
      </c>
      <c r="AJ168" s="196">
        <v>0</v>
      </c>
      <c r="AK168" s="196">
        <v>79</v>
      </c>
      <c r="AL168" s="5"/>
      <c r="AM168" s="193">
        <v>13</v>
      </c>
      <c r="AN168" s="193">
        <v>-8</v>
      </c>
      <c r="AO168" s="193">
        <v>8</v>
      </c>
      <c r="AP168" s="193">
        <v>21</v>
      </c>
      <c r="AQ168" s="193">
        <v>1</v>
      </c>
      <c r="AR168" s="193">
        <v>13</v>
      </c>
      <c r="AS168" s="193">
        <v>7</v>
      </c>
      <c r="AT168" s="193">
        <v>2</v>
      </c>
      <c r="AU168" s="193">
        <v>57</v>
      </c>
      <c r="AV168">
        <f t="shared" si="99"/>
        <v>-13</v>
      </c>
      <c r="AW168">
        <f t="shared" si="100"/>
        <v>8</v>
      </c>
      <c r="AX168">
        <f t="shared" si="101"/>
        <v>-8</v>
      </c>
      <c r="AY168">
        <f t="shared" si="102"/>
        <v>-21</v>
      </c>
      <c r="AZ168">
        <f t="shared" si="103"/>
        <v>-1</v>
      </c>
      <c r="BA168">
        <f t="shared" si="104"/>
        <v>-13</v>
      </c>
      <c r="BB168">
        <f t="shared" si="105"/>
        <v>-7</v>
      </c>
      <c r="BC168">
        <f t="shared" si="106"/>
        <v>-2</v>
      </c>
      <c r="BD168">
        <f t="shared" si="107"/>
        <v>-57</v>
      </c>
      <c r="BG168" s="188">
        <v>168868.48</v>
      </c>
      <c r="BH168" s="107">
        <f t="shared" si="108"/>
        <v>42217.12</v>
      </c>
      <c r="BI168" s="108">
        <f t="shared" si="109"/>
        <v>1013210.8800000001</v>
      </c>
      <c r="BJ168" s="27">
        <f t="shared" si="110"/>
        <v>253302.72000000003</v>
      </c>
      <c r="BK168" s="25">
        <f t="shared" si="111"/>
        <v>0.8</v>
      </c>
      <c r="BL168" s="26">
        <f t="shared" si="112"/>
        <v>0.2</v>
      </c>
      <c r="BM168" s="111">
        <f t="shared" si="115"/>
        <v>168868.48</v>
      </c>
      <c r="BN168" s="186">
        <v>306867.191111111</v>
      </c>
      <c r="BO168" s="135">
        <f t="shared" si="116"/>
        <v>76716.79777777776</v>
      </c>
      <c r="BP168" s="135">
        <f t="shared" si="131"/>
        <v>1841203.146666666</v>
      </c>
      <c r="BQ168" s="135">
        <f t="shared" si="132"/>
        <v>460300.7866666665</v>
      </c>
      <c r="BR168" s="141">
        <f t="shared" si="117"/>
        <v>306867.191111111</v>
      </c>
      <c r="BS168" s="185">
        <v>146756.48</v>
      </c>
      <c r="BT168" s="135">
        <f t="shared" si="118"/>
        <v>36689.12</v>
      </c>
      <c r="BU168" s="135">
        <f t="shared" si="133"/>
        <v>880538.8800000001</v>
      </c>
      <c r="BV168" s="135">
        <f t="shared" si="119"/>
        <v>220134.72000000003</v>
      </c>
      <c r="BW168" s="141">
        <f t="shared" si="120"/>
        <v>146756.48</v>
      </c>
      <c r="BX168" s="185">
        <v>224396.90666666665</v>
      </c>
      <c r="BY168" s="135">
        <f t="shared" si="121"/>
        <v>56099.22666666666</v>
      </c>
      <c r="BZ168" s="135">
        <f t="shared" si="134"/>
        <v>1346381.44</v>
      </c>
      <c r="CA168" s="135">
        <f t="shared" si="122"/>
        <v>336595.36</v>
      </c>
      <c r="CB168" s="141">
        <f t="shared" si="123"/>
        <v>224396.90666666665</v>
      </c>
      <c r="CC168" s="230">
        <f t="shared" si="124"/>
        <v>11857.994666666678</v>
      </c>
      <c r="CD168" s="135">
        <f t="shared" si="125"/>
        <v>2964.4986666666696</v>
      </c>
      <c r="CE168" s="135">
        <f t="shared" si="135"/>
        <v>71147.96800000007</v>
      </c>
      <c r="CF168" s="135">
        <f t="shared" si="126"/>
        <v>17786.992000000017</v>
      </c>
      <c r="CG168" s="141">
        <f t="shared" si="127"/>
        <v>11857.994666666678</v>
      </c>
      <c r="CH168" s="185">
        <v>0</v>
      </c>
      <c r="CI168" s="135">
        <f t="shared" si="128"/>
        <v>0</v>
      </c>
      <c r="CJ168" s="135">
        <f t="shared" si="136"/>
        <v>0</v>
      </c>
      <c r="CK168" s="135">
        <f t="shared" si="129"/>
        <v>0</v>
      </c>
      <c r="CL168" s="141">
        <f t="shared" si="130"/>
        <v>0</v>
      </c>
    </row>
    <row r="169" spans="1:90" ht="12.75">
      <c r="A169" s="3" t="s">
        <v>408</v>
      </c>
      <c r="B169" s="3" t="s">
        <v>389</v>
      </c>
      <c r="C169" s="2" t="s">
        <v>172</v>
      </c>
      <c r="D169" s="5">
        <f t="shared" si="113"/>
        <v>49896</v>
      </c>
      <c r="E169" s="190">
        <v>439</v>
      </c>
      <c r="F169" s="18">
        <f t="shared" si="114"/>
        <v>353</v>
      </c>
      <c r="G169" s="214">
        <v>8.374698156833926</v>
      </c>
      <c r="H169" s="202">
        <v>98</v>
      </c>
      <c r="I169"/>
      <c r="J169" s="196">
        <v>6863</v>
      </c>
      <c r="K169" s="196">
        <v>13040</v>
      </c>
      <c r="L169" s="196">
        <v>12102</v>
      </c>
      <c r="M169" s="196">
        <v>7351</v>
      </c>
      <c r="N169" s="196">
        <v>5536</v>
      </c>
      <c r="O169" s="196">
        <v>3086</v>
      </c>
      <c r="P169" s="196">
        <v>1793</v>
      </c>
      <c r="Q169" s="196">
        <v>125</v>
      </c>
      <c r="R169" s="196">
        <v>49896</v>
      </c>
      <c r="S169" s="5"/>
      <c r="T169" s="9">
        <f t="shared" si="91"/>
        <v>0.1375460958794292</v>
      </c>
      <c r="U169" s="9">
        <f t="shared" si="92"/>
        <v>0.261343594676928</v>
      </c>
      <c r="V169" s="9">
        <f t="shared" si="93"/>
        <v>0.24254449254449253</v>
      </c>
      <c r="W169" s="9">
        <f t="shared" si="94"/>
        <v>0.14732643899310566</v>
      </c>
      <c r="X169" s="9">
        <f t="shared" si="95"/>
        <v>0.11095077761744429</v>
      </c>
      <c r="Y169" s="9">
        <f t="shared" si="96"/>
        <v>0.061848645181978516</v>
      </c>
      <c r="Z169" s="9">
        <f t="shared" si="97"/>
        <v>0.0359347442680776</v>
      </c>
      <c r="AA169" s="9">
        <f t="shared" si="98"/>
        <v>0.002505210838544172</v>
      </c>
      <c r="AB169" s="9"/>
      <c r="AC169" s="196">
        <v>-25</v>
      </c>
      <c r="AD169" s="196">
        <v>43</v>
      </c>
      <c r="AE169" s="196">
        <v>73</v>
      </c>
      <c r="AF169" s="196">
        <v>72</v>
      </c>
      <c r="AG169" s="196">
        <v>60</v>
      </c>
      <c r="AH169" s="196">
        <v>47</v>
      </c>
      <c r="AI169" s="196">
        <v>52</v>
      </c>
      <c r="AJ169" s="196">
        <v>0</v>
      </c>
      <c r="AK169" s="196">
        <v>322</v>
      </c>
      <c r="AL169" s="5"/>
      <c r="AM169" s="193">
        <v>-12</v>
      </c>
      <c r="AN169" s="193">
        <v>-8</v>
      </c>
      <c r="AO169" s="193">
        <v>-8</v>
      </c>
      <c r="AP169" s="193">
        <v>-15</v>
      </c>
      <c r="AQ169" s="193">
        <v>1</v>
      </c>
      <c r="AR169" s="193">
        <v>7</v>
      </c>
      <c r="AS169" s="193">
        <v>4</v>
      </c>
      <c r="AT169" s="193">
        <v>0</v>
      </c>
      <c r="AU169" s="193">
        <v>-31</v>
      </c>
      <c r="AV169">
        <f t="shared" si="99"/>
        <v>12</v>
      </c>
      <c r="AW169">
        <f t="shared" si="100"/>
        <v>8</v>
      </c>
      <c r="AX169">
        <f t="shared" si="101"/>
        <v>8</v>
      </c>
      <c r="AY169">
        <f t="shared" si="102"/>
        <v>15</v>
      </c>
      <c r="AZ169">
        <f t="shared" si="103"/>
        <v>-1</v>
      </c>
      <c r="BA169">
        <f t="shared" si="104"/>
        <v>-7</v>
      </c>
      <c r="BB169">
        <f t="shared" si="105"/>
        <v>-4</v>
      </c>
      <c r="BC169">
        <f t="shared" si="106"/>
        <v>0</v>
      </c>
      <c r="BD169">
        <f t="shared" si="107"/>
        <v>31</v>
      </c>
      <c r="BG169" s="188">
        <v>504174.7573333334</v>
      </c>
      <c r="BH169" s="107">
        <f t="shared" si="108"/>
        <v>126043.68933333334</v>
      </c>
      <c r="BI169" s="108">
        <f t="shared" si="109"/>
        <v>3025048.544</v>
      </c>
      <c r="BJ169" s="27">
        <f t="shared" si="110"/>
        <v>756262.136</v>
      </c>
      <c r="BK169" s="25">
        <f t="shared" si="111"/>
        <v>0.8</v>
      </c>
      <c r="BL169" s="26">
        <f t="shared" si="112"/>
        <v>0.2</v>
      </c>
      <c r="BM169" s="111">
        <f t="shared" si="115"/>
        <v>504174.7573333334</v>
      </c>
      <c r="BN169" s="186">
        <v>492609.4213333333</v>
      </c>
      <c r="BO169" s="135">
        <f t="shared" si="116"/>
        <v>123152.35533333333</v>
      </c>
      <c r="BP169" s="135">
        <f t="shared" si="131"/>
        <v>2955656.528</v>
      </c>
      <c r="BQ169" s="135">
        <f t="shared" si="132"/>
        <v>738914.132</v>
      </c>
      <c r="BR169" s="141">
        <f t="shared" si="117"/>
        <v>492609.4213333333</v>
      </c>
      <c r="BS169" s="185">
        <v>517449.3244444445</v>
      </c>
      <c r="BT169" s="135">
        <f t="shared" si="118"/>
        <v>129362.33111111113</v>
      </c>
      <c r="BU169" s="135">
        <f t="shared" si="133"/>
        <v>3104695.9466666672</v>
      </c>
      <c r="BV169" s="135">
        <f t="shared" si="119"/>
        <v>776173.9866666668</v>
      </c>
      <c r="BW169" s="141">
        <f t="shared" si="120"/>
        <v>517449.3244444445</v>
      </c>
      <c r="BX169" s="185">
        <v>484406.4</v>
      </c>
      <c r="BY169" s="135">
        <f t="shared" si="121"/>
        <v>121101.6</v>
      </c>
      <c r="BZ169" s="135">
        <f t="shared" si="134"/>
        <v>2906438.4000000004</v>
      </c>
      <c r="CA169" s="135">
        <f t="shared" si="122"/>
        <v>726609.6000000001</v>
      </c>
      <c r="CB169" s="141">
        <f t="shared" si="123"/>
        <v>484406.4</v>
      </c>
      <c r="CC169" s="230">
        <f t="shared" si="124"/>
        <v>497063.1128888889</v>
      </c>
      <c r="CD169" s="135">
        <f t="shared" si="125"/>
        <v>124265.77822222223</v>
      </c>
      <c r="CE169" s="135">
        <f t="shared" si="135"/>
        <v>2982378.6773333335</v>
      </c>
      <c r="CF169" s="135">
        <f t="shared" si="126"/>
        <v>745594.6693333334</v>
      </c>
      <c r="CG169" s="141">
        <f t="shared" si="127"/>
        <v>497063.1128888889</v>
      </c>
      <c r="CH169" s="185">
        <v>0</v>
      </c>
      <c r="CI169" s="135">
        <f t="shared" si="128"/>
        <v>0</v>
      </c>
      <c r="CJ169" s="135">
        <f t="shared" si="136"/>
        <v>0</v>
      </c>
      <c r="CK169" s="135">
        <f t="shared" si="129"/>
        <v>0</v>
      </c>
      <c r="CL169" s="141">
        <f t="shared" si="130"/>
        <v>0</v>
      </c>
    </row>
    <row r="170" spans="1:90" ht="12.75">
      <c r="A170" s="3"/>
      <c r="B170" s="3" t="s">
        <v>385</v>
      </c>
      <c r="C170" s="2" t="s">
        <v>173</v>
      </c>
      <c r="D170" s="5">
        <f t="shared" si="113"/>
        <v>82589</v>
      </c>
      <c r="E170" s="190">
        <v>566</v>
      </c>
      <c r="F170" s="18">
        <f t="shared" si="114"/>
        <v>344</v>
      </c>
      <c r="G170" s="214">
        <v>11.69808972683716</v>
      </c>
      <c r="H170" s="202">
        <v>120</v>
      </c>
      <c r="I170"/>
      <c r="J170" s="196">
        <v>1025</v>
      </c>
      <c r="K170" s="196">
        <v>8139</v>
      </c>
      <c r="L170" s="196">
        <v>22099</v>
      </c>
      <c r="M170" s="196">
        <v>27497</v>
      </c>
      <c r="N170" s="196">
        <v>13027</v>
      </c>
      <c r="O170" s="196">
        <v>5224</v>
      </c>
      <c r="P170" s="196">
        <v>3947</v>
      </c>
      <c r="Q170" s="196">
        <v>1631</v>
      </c>
      <c r="R170" s="196">
        <v>82589</v>
      </c>
      <c r="S170" s="5"/>
      <c r="T170" s="9">
        <f t="shared" si="91"/>
        <v>0.012410853745656201</v>
      </c>
      <c r="U170" s="9">
        <f t="shared" si="92"/>
        <v>0.09854823281550812</v>
      </c>
      <c r="V170" s="9">
        <f t="shared" si="93"/>
        <v>0.2675780067563477</v>
      </c>
      <c r="W170" s="9">
        <f t="shared" si="94"/>
        <v>0.33293780043347176</v>
      </c>
      <c r="X170" s="9">
        <f t="shared" si="95"/>
        <v>0.1577328699947935</v>
      </c>
      <c r="Y170" s="9">
        <f t="shared" si="96"/>
        <v>0.06325297557786146</v>
      </c>
      <c r="Z170" s="9">
        <f t="shared" si="97"/>
        <v>0.0477908680332732</v>
      </c>
      <c r="AA170" s="9">
        <f t="shared" si="98"/>
        <v>0.019748392643088062</v>
      </c>
      <c r="AB170" s="9"/>
      <c r="AC170" s="196">
        <v>22</v>
      </c>
      <c r="AD170" s="196">
        <v>14</v>
      </c>
      <c r="AE170" s="196">
        <v>112</v>
      </c>
      <c r="AF170" s="196">
        <v>13</v>
      </c>
      <c r="AG170" s="196">
        <v>94</v>
      </c>
      <c r="AH170" s="196">
        <v>71</v>
      </c>
      <c r="AI170" s="196">
        <v>11</v>
      </c>
      <c r="AJ170" s="196">
        <v>11</v>
      </c>
      <c r="AK170" s="196">
        <v>348</v>
      </c>
      <c r="AL170" s="5"/>
      <c r="AM170" s="193">
        <v>-1</v>
      </c>
      <c r="AN170" s="193">
        <v>-3</v>
      </c>
      <c r="AO170" s="193">
        <v>-12</v>
      </c>
      <c r="AP170" s="193">
        <v>-14</v>
      </c>
      <c r="AQ170" s="193">
        <v>26</v>
      </c>
      <c r="AR170" s="193">
        <v>-4</v>
      </c>
      <c r="AS170" s="193">
        <v>5</v>
      </c>
      <c r="AT170" s="193">
        <v>7</v>
      </c>
      <c r="AU170" s="193">
        <v>4</v>
      </c>
      <c r="AV170">
        <f t="shared" si="99"/>
        <v>1</v>
      </c>
      <c r="AW170">
        <f t="shared" si="100"/>
        <v>3</v>
      </c>
      <c r="AX170">
        <f t="shared" si="101"/>
        <v>12</v>
      </c>
      <c r="AY170">
        <f t="shared" si="102"/>
        <v>14</v>
      </c>
      <c r="AZ170">
        <f t="shared" si="103"/>
        <v>-26</v>
      </c>
      <c r="BA170">
        <f t="shared" si="104"/>
        <v>4</v>
      </c>
      <c r="BB170">
        <f t="shared" si="105"/>
        <v>-5</v>
      </c>
      <c r="BC170">
        <f t="shared" si="106"/>
        <v>-7</v>
      </c>
      <c r="BD170">
        <f t="shared" si="107"/>
        <v>-4</v>
      </c>
      <c r="BG170" s="188">
        <v>551860.9133333333</v>
      </c>
      <c r="BH170" s="107" t="str">
        <f t="shared" si="108"/>
        <v>0</v>
      </c>
      <c r="BI170" s="108">
        <f t="shared" si="109"/>
        <v>3311165.48</v>
      </c>
      <c r="BJ170" s="27">
        <f t="shared" si="110"/>
        <v>0</v>
      </c>
      <c r="BK170" s="25" t="str">
        <f t="shared" si="111"/>
        <v>100%</v>
      </c>
      <c r="BL170" s="26" t="str">
        <f t="shared" si="112"/>
        <v>0%</v>
      </c>
      <c r="BM170" s="111">
        <f t="shared" si="115"/>
        <v>551860.9133333333</v>
      </c>
      <c r="BN170" s="186">
        <v>583806.8144444444</v>
      </c>
      <c r="BO170" s="135" t="str">
        <f t="shared" si="116"/>
        <v>0</v>
      </c>
      <c r="BP170" s="135">
        <f t="shared" si="131"/>
        <v>3502840.8866666663</v>
      </c>
      <c r="BQ170" s="135">
        <f t="shared" si="132"/>
        <v>0</v>
      </c>
      <c r="BR170" s="141">
        <f t="shared" si="117"/>
        <v>583806.8144444444</v>
      </c>
      <c r="BS170" s="185">
        <v>1322079.5066666666</v>
      </c>
      <c r="BT170" s="135" t="str">
        <f t="shared" si="118"/>
        <v>0</v>
      </c>
      <c r="BU170" s="135">
        <f t="shared" si="133"/>
        <v>7932477.039999999</v>
      </c>
      <c r="BV170" s="135">
        <f t="shared" si="119"/>
        <v>0</v>
      </c>
      <c r="BW170" s="141">
        <f t="shared" si="120"/>
        <v>1322079.5066666666</v>
      </c>
      <c r="BX170" s="185">
        <v>633158</v>
      </c>
      <c r="BY170" s="135" t="str">
        <f t="shared" si="121"/>
        <v>0</v>
      </c>
      <c r="BZ170" s="135">
        <f t="shared" si="134"/>
        <v>3798948</v>
      </c>
      <c r="CA170" s="135">
        <f t="shared" si="122"/>
        <v>0</v>
      </c>
      <c r="CB170" s="141">
        <f t="shared" si="123"/>
        <v>633158</v>
      </c>
      <c r="CC170" s="230">
        <f t="shared" si="124"/>
        <v>592818.7177777778</v>
      </c>
      <c r="CD170" s="135" t="str">
        <f t="shared" si="125"/>
        <v>0</v>
      </c>
      <c r="CE170" s="135">
        <f t="shared" si="135"/>
        <v>3556912.3066666666</v>
      </c>
      <c r="CF170" s="135">
        <f t="shared" si="126"/>
        <v>0</v>
      </c>
      <c r="CG170" s="141">
        <f t="shared" si="127"/>
        <v>592818.7177777778</v>
      </c>
      <c r="CH170" s="185">
        <v>0</v>
      </c>
      <c r="CI170" s="135" t="str">
        <f t="shared" si="128"/>
        <v>0</v>
      </c>
      <c r="CJ170" s="135">
        <f t="shared" si="136"/>
        <v>0</v>
      </c>
      <c r="CK170" s="135">
        <f t="shared" si="129"/>
        <v>0</v>
      </c>
      <c r="CL170" s="141">
        <f t="shared" si="130"/>
        <v>0</v>
      </c>
    </row>
    <row r="171" spans="1:90" ht="12.75">
      <c r="A171" s="3" t="s">
        <v>405</v>
      </c>
      <c r="B171" s="3" t="s">
        <v>389</v>
      </c>
      <c r="C171" s="2" t="s">
        <v>174</v>
      </c>
      <c r="D171" s="5">
        <f t="shared" si="113"/>
        <v>34754</v>
      </c>
      <c r="E171" s="190">
        <v>129</v>
      </c>
      <c r="F171" s="18">
        <f t="shared" si="114"/>
        <v>314</v>
      </c>
      <c r="G171" s="214">
        <v>8.344776982831753</v>
      </c>
      <c r="H171" s="202">
        <v>71</v>
      </c>
      <c r="I171"/>
      <c r="J171" s="196">
        <v>5994</v>
      </c>
      <c r="K171" s="196">
        <v>8721</v>
      </c>
      <c r="L171" s="196">
        <v>6396</v>
      </c>
      <c r="M171" s="196">
        <v>5981</v>
      </c>
      <c r="N171" s="196">
        <v>4369</v>
      </c>
      <c r="O171" s="196">
        <v>2292</v>
      </c>
      <c r="P171" s="196">
        <v>944</v>
      </c>
      <c r="Q171" s="196">
        <v>57</v>
      </c>
      <c r="R171" s="196">
        <v>34754</v>
      </c>
      <c r="S171" s="5"/>
      <c r="T171" s="9">
        <f t="shared" si="91"/>
        <v>0.1724693560453473</v>
      </c>
      <c r="U171" s="9">
        <f t="shared" si="92"/>
        <v>0.2509351441560684</v>
      </c>
      <c r="V171" s="9">
        <f t="shared" si="93"/>
        <v>0.18403636991425448</v>
      </c>
      <c r="W171" s="9">
        <f t="shared" si="94"/>
        <v>0.17209529838291995</v>
      </c>
      <c r="X171" s="9">
        <f t="shared" si="95"/>
        <v>0.125712148241929</v>
      </c>
      <c r="Y171" s="9">
        <f t="shared" si="96"/>
        <v>0.06594924325257524</v>
      </c>
      <c r="Z171" s="9">
        <f t="shared" si="97"/>
        <v>0.027162341025493468</v>
      </c>
      <c r="AA171" s="9">
        <f t="shared" si="98"/>
        <v>0.0016400989814122115</v>
      </c>
      <c r="AB171" s="9"/>
      <c r="AC171" s="196">
        <v>55</v>
      </c>
      <c r="AD171" s="196">
        <v>84</v>
      </c>
      <c r="AE171" s="196">
        <v>54</v>
      </c>
      <c r="AF171" s="196">
        <v>19</v>
      </c>
      <c r="AG171" s="196">
        <v>43</v>
      </c>
      <c r="AH171" s="196">
        <v>5</v>
      </c>
      <c r="AI171" s="196">
        <v>1</v>
      </c>
      <c r="AJ171" s="196">
        <v>-1</v>
      </c>
      <c r="AK171" s="196">
        <v>260</v>
      </c>
      <c r="AL171" s="5"/>
      <c r="AM171" s="193">
        <v>-24</v>
      </c>
      <c r="AN171" s="193">
        <v>-12</v>
      </c>
      <c r="AO171" s="193">
        <v>-12</v>
      </c>
      <c r="AP171" s="193">
        <v>-3</v>
      </c>
      <c r="AQ171" s="193">
        <v>-3</v>
      </c>
      <c r="AR171" s="193">
        <v>-1</v>
      </c>
      <c r="AS171" s="193">
        <v>1</v>
      </c>
      <c r="AT171" s="193">
        <v>0</v>
      </c>
      <c r="AU171" s="193">
        <v>-54</v>
      </c>
      <c r="AV171">
        <f t="shared" si="99"/>
        <v>24</v>
      </c>
      <c r="AW171">
        <f t="shared" si="100"/>
        <v>12</v>
      </c>
      <c r="AX171">
        <f t="shared" si="101"/>
        <v>12</v>
      </c>
      <c r="AY171">
        <f t="shared" si="102"/>
        <v>3</v>
      </c>
      <c r="AZ171">
        <f t="shared" si="103"/>
        <v>3</v>
      </c>
      <c r="BA171">
        <f t="shared" si="104"/>
        <v>1</v>
      </c>
      <c r="BB171">
        <f t="shared" si="105"/>
        <v>-1</v>
      </c>
      <c r="BC171">
        <f t="shared" si="106"/>
        <v>0</v>
      </c>
      <c r="BD171">
        <f t="shared" si="107"/>
        <v>54</v>
      </c>
      <c r="BG171" s="188">
        <v>202514.24533333335</v>
      </c>
      <c r="BH171" s="107">
        <f t="shared" si="108"/>
        <v>50628.56133333334</v>
      </c>
      <c r="BI171" s="108">
        <f t="shared" si="109"/>
        <v>1215085.472</v>
      </c>
      <c r="BJ171" s="27">
        <f t="shared" si="110"/>
        <v>303771.368</v>
      </c>
      <c r="BK171" s="25">
        <f t="shared" si="111"/>
        <v>0.8</v>
      </c>
      <c r="BL171" s="26">
        <f t="shared" si="112"/>
        <v>0.2</v>
      </c>
      <c r="BM171" s="111">
        <f t="shared" si="115"/>
        <v>202514.24533333335</v>
      </c>
      <c r="BN171" s="186">
        <v>154975.68</v>
      </c>
      <c r="BO171" s="135">
        <f t="shared" si="116"/>
        <v>38743.92</v>
      </c>
      <c r="BP171" s="135">
        <f t="shared" si="131"/>
        <v>929854.08</v>
      </c>
      <c r="BQ171" s="135">
        <f t="shared" si="132"/>
        <v>232463.52</v>
      </c>
      <c r="BR171" s="141">
        <f t="shared" si="117"/>
        <v>154975.68</v>
      </c>
      <c r="BS171" s="185">
        <v>341113.8924444445</v>
      </c>
      <c r="BT171" s="135">
        <f t="shared" si="118"/>
        <v>85278.47311111112</v>
      </c>
      <c r="BU171" s="135">
        <f t="shared" si="133"/>
        <v>2046683.3546666668</v>
      </c>
      <c r="BV171" s="135">
        <f t="shared" si="119"/>
        <v>511670.8386666667</v>
      </c>
      <c r="BW171" s="141">
        <f t="shared" si="120"/>
        <v>341113.8924444445</v>
      </c>
      <c r="BX171" s="185">
        <v>576113.28</v>
      </c>
      <c r="BY171" s="135">
        <f t="shared" si="121"/>
        <v>144028.32</v>
      </c>
      <c r="BZ171" s="135">
        <f t="shared" si="134"/>
        <v>3456679.68</v>
      </c>
      <c r="CA171" s="135">
        <f t="shared" si="122"/>
        <v>864169.92</v>
      </c>
      <c r="CB171" s="141">
        <f t="shared" si="123"/>
        <v>576113.28</v>
      </c>
      <c r="CC171" s="230">
        <f t="shared" si="124"/>
        <v>338007.5768888889</v>
      </c>
      <c r="CD171" s="135">
        <f t="shared" si="125"/>
        <v>84501.89422222222</v>
      </c>
      <c r="CE171" s="135">
        <f t="shared" si="135"/>
        <v>2028045.4613333335</v>
      </c>
      <c r="CF171" s="135">
        <f t="shared" si="126"/>
        <v>507011.3653333334</v>
      </c>
      <c r="CG171" s="141">
        <f t="shared" si="127"/>
        <v>338007.5768888889</v>
      </c>
      <c r="CH171" s="185">
        <v>0</v>
      </c>
      <c r="CI171" s="135">
        <f t="shared" si="128"/>
        <v>0</v>
      </c>
      <c r="CJ171" s="135">
        <f t="shared" si="136"/>
        <v>0</v>
      </c>
      <c r="CK171" s="135">
        <f t="shared" si="129"/>
        <v>0</v>
      </c>
      <c r="CL171" s="141">
        <f t="shared" si="130"/>
        <v>0</v>
      </c>
    </row>
    <row r="172" spans="1:90" ht="12.75">
      <c r="A172" s="3" t="s">
        <v>383</v>
      </c>
      <c r="B172" s="3" t="s">
        <v>384</v>
      </c>
      <c r="C172" s="2" t="s">
        <v>175</v>
      </c>
      <c r="D172" s="5">
        <f t="shared" si="113"/>
        <v>42800</v>
      </c>
      <c r="E172" s="190">
        <v>330</v>
      </c>
      <c r="F172" s="18">
        <f t="shared" si="114"/>
        <v>427</v>
      </c>
      <c r="G172" s="214">
        <v>7.221577438522354</v>
      </c>
      <c r="H172" s="202">
        <v>55</v>
      </c>
      <c r="I172"/>
      <c r="J172" s="196">
        <v>5280</v>
      </c>
      <c r="K172" s="196">
        <v>11645</v>
      </c>
      <c r="L172" s="196">
        <v>9395</v>
      </c>
      <c r="M172" s="196">
        <v>6874</v>
      </c>
      <c r="N172" s="196">
        <v>5160</v>
      </c>
      <c r="O172" s="196">
        <v>2765</v>
      </c>
      <c r="P172" s="196">
        <v>1572</v>
      </c>
      <c r="Q172" s="196">
        <v>109</v>
      </c>
      <c r="R172" s="196">
        <v>42800</v>
      </c>
      <c r="S172" s="5"/>
      <c r="T172" s="9">
        <f t="shared" si="91"/>
        <v>0.1233644859813084</v>
      </c>
      <c r="U172" s="9">
        <f t="shared" si="92"/>
        <v>0.27207943925233646</v>
      </c>
      <c r="V172" s="9">
        <f t="shared" si="93"/>
        <v>0.21950934579439252</v>
      </c>
      <c r="W172" s="9">
        <f t="shared" si="94"/>
        <v>0.16060747663551403</v>
      </c>
      <c r="X172" s="9">
        <f t="shared" si="95"/>
        <v>0.1205607476635514</v>
      </c>
      <c r="Y172" s="9">
        <f t="shared" si="96"/>
        <v>0.06460280373831775</v>
      </c>
      <c r="Z172" s="9">
        <f t="shared" si="97"/>
        <v>0.036728971962616826</v>
      </c>
      <c r="AA172" s="9">
        <f t="shared" si="98"/>
        <v>0.002546728971962617</v>
      </c>
      <c r="AB172" s="9"/>
      <c r="AC172" s="196">
        <v>44</v>
      </c>
      <c r="AD172" s="196">
        <v>66</v>
      </c>
      <c r="AE172" s="196">
        <v>81</v>
      </c>
      <c r="AF172" s="196">
        <v>58</v>
      </c>
      <c r="AG172" s="196">
        <v>78</v>
      </c>
      <c r="AH172" s="196">
        <v>28</v>
      </c>
      <c r="AI172" s="196">
        <v>18</v>
      </c>
      <c r="AJ172" s="196">
        <v>2</v>
      </c>
      <c r="AK172" s="196">
        <v>375</v>
      </c>
      <c r="AL172" s="5"/>
      <c r="AM172" s="193">
        <v>-33</v>
      </c>
      <c r="AN172" s="193">
        <v>-16</v>
      </c>
      <c r="AO172" s="193">
        <v>-8</v>
      </c>
      <c r="AP172" s="193">
        <v>7</v>
      </c>
      <c r="AQ172" s="193">
        <v>-1</v>
      </c>
      <c r="AR172" s="193">
        <v>0</v>
      </c>
      <c r="AS172" s="193">
        <v>-1</v>
      </c>
      <c r="AT172" s="193">
        <v>0</v>
      </c>
      <c r="AU172" s="193">
        <v>-52</v>
      </c>
      <c r="AV172">
        <f t="shared" si="99"/>
        <v>33</v>
      </c>
      <c r="AW172">
        <f t="shared" si="100"/>
        <v>16</v>
      </c>
      <c r="AX172">
        <f t="shared" si="101"/>
        <v>8</v>
      </c>
      <c r="AY172">
        <f t="shared" si="102"/>
        <v>-7</v>
      </c>
      <c r="AZ172">
        <f t="shared" si="103"/>
        <v>1</v>
      </c>
      <c r="BA172">
        <f t="shared" si="104"/>
        <v>0</v>
      </c>
      <c r="BB172">
        <f t="shared" si="105"/>
        <v>1</v>
      </c>
      <c r="BC172">
        <f t="shared" si="106"/>
        <v>0</v>
      </c>
      <c r="BD172">
        <f t="shared" si="107"/>
        <v>52</v>
      </c>
      <c r="BG172" s="188">
        <v>408610.5493333333</v>
      </c>
      <c r="BH172" s="107">
        <f t="shared" si="108"/>
        <v>102152.63733333333</v>
      </c>
      <c r="BI172" s="108">
        <f t="shared" si="109"/>
        <v>2451663.296</v>
      </c>
      <c r="BJ172" s="27">
        <f t="shared" si="110"/>
        <v>612915.824</v>
      </c>
      <c r="BK172" s="25">
        <f t="shared" si="111"/>
        <v>0.8</v>
      </c>
      <c r="BL172" s="26">
        <f t="shared" si="112"/>
        <v>0.2</v>
      </c>
      <c r="BM172" s="111">
        <f t="shared" si="115"/>
        <v>408610.5493333333</v>
      </c>
      <c r="BN172" s="186">
        <v>451521.68</v>
      </c>
      <c r="BO172" s="135">
        <f t="shared" si="116"/>
        <v>112880.42</v>
      </c>
      <c r="BP172" s="135">
        <f t="shared" si="131"/>
        <v>2709130.08</v>
      </c>
      <c r="BQ172" s="135">
        <f t="shared" si="132"/>
        <v>677282.52</v>
      </c>
      <c r="BR172" s="141">
        <f t="shared" si="117"/>
        <v>451521.68</v>
      </c>
      <c r="BS172" s="185">
        <v>333713.5102222223</v>
      </c>
      <c r="BT172" s="135">
        <f t="shared" si="118"/>
        <v>83428.37755555558</v>
      </c>
      <c r="BU172" s="135">
        <f t="shared" si="133"/>
        <v>2002281.0613333338</v>
      </c>
      <c r="BV172" s="135">
        <f t="shared" si="119"/>
        <v>500570.26533333346</v>
      </c>
      <c r="BW172" s="141">
        <f t="shared" si="120"/>
        <v>333713.5102222223</v>
      </c>
      <c r="BX172" s="185">
        <v>520632.63999999996</v>
      </c>
      <c r="BY172" s="135">
        <f t="shared" si="121"/>
        <v>130158.15999999999</v>
      </c>
      <c r="BZ172" s="135">
        <f t="shared" si="134"/>
        <v>3123795.84</v>
      </c>
      <c r="CA172" s="135">
        <f t="shared" si="122"/>
        <v>780948.96</v>
      </c>
      <c r="CB172" s="141">
        <f t="shared" si="123"/>
        <v>520632.63999999996</v>
      </c>
      <c r="CC172" s="230">
        <f t="shared" si="124"/>
        <v>506162.02488888893</v>
      </c>
      <c r="CD172" s="135">
        <f t="shared" si="125"/>
        <v>126540.50622222223</v>
      </c>
      <c r="CE172" s="135">
        <f t="shared" si="135"/>
        <v>3036972.1493333336</v>
      </c>
      <c r="CF172" s="135">
        <f t="shared" si="126"/>
        <v>759243.0373333334</v>
      </c>
      <c r="CG172" s="141">
        <f t="shared" si="127"/>
        <v>506162.02488888893</v>
      </c>
      <c r="CH172" s="185">
        <v>0</v>
      </c>
      <c r="CI172" s="135">
        <f t="shared" si="128"/>
        <v>0</v>
      </c>
      <c r="CJ172" s="135">
        <f t="shared" si="136"/>
        <v>0</v>
      </c>
      <c r="CK172" s="135">
        <f t="shared" si="129"/>
        <v>0</v>
      </c>
      <c r="CL172" s="141">
        <f t="shared" si="130"/>
        <v>0</v>
      </c>
    </row>
    <row r="173" spans="1:90" ht="12.75">
      <c r="A173" s="3" t="s">
        <v>374</v>
      </c>
      <c r="B173" s="3" t="s">
        <v>375</v>
      </c>
      <c r="C173" s="2" t="s">
        <v>176</v>
      </c>
      <c r="D173" s="5">
        <f t="shared" si="113"/>
        <v>60263</v>
      </c>
      <c r="E173" s="190">
        <v>421</v>
      </c>
      <c r="F173" s="18">
        <f t="shared" si="114"/>
        <v>526</v>
      </c>
      <c r="G173" s="214">
        <v>10.20296330994366</v>
      </c>
      <c r="H173" s="202">
        <v>138</v>
      </c>
      <c r="I173"/>
      <c r="J173" s="196">
        <v>1999</v>
      </c>
      <c r="K173" s="196">
        <v>6153</v>
      </c>
      <c r="L173" s="196">
        <v>12887</v>
      </c>
      <c r="M173" s="196">
        <v>16255</v>
      </c>
      <c r="N173" s="196">
        <v>10603</v>
      </c>
      <c r="O173" s="196">
        <v>7855</v>
      </c>
      <c r="P173" s="196">
        <v>4148</v>
      </c>
      <c r="Q173" s="196">
        <v>363</v>
      </c>
      <c r="R173" s="196">
        <v>60263</v>
      </c>
      <c r="S173" s="5"/>
      <c r="T173" s="9">
        <f t="shared" si="91"/>
        <v>0.03317126595091516</v>
      </c>
      <c r="U173" s="9">
        <f t="shared" si="92"/>
        <v>0.1021024509234522</v>
      </c>
      <c r="V173" s="9">
        <f t="shared" si="93"/>
        <v>0.21384597514229295</v>
      </c>
      <c r="W173" s="9">
        <f t="shared" si="94"/>
        <v>0.26973433118165374</v>
      </c>
      <c r="X173" s="9">
        <f t="shared" si="95"/>
        <v>0.17594543915835587</v>
      </c>
      <c r="Y173" s="9">
        <f t="shared" si="96"/>
        <v>0.1303453196820603</v>
      </c>
      <c r="Z173" s="9">
        <f t="shared" si="97"/>
        <v>0.06883162139289448</v>
      </c>
      <c r="AA173" s="9">
        <f t="shared" si="98"/>
        <v>0.006023596568375289</v>
      </c>
      <c r="AB173" s="9"/>
      <c r="AC173" s="196">
        <v>13</v>
      </c>
      <c r="AD173" s="196">
        <v>15</v>
      </c>
      <c r="AE173" s="196">
        <v>54</v>
      </c>
      <c r="AF173" s="196">
        <v>162</v>
      </c>
      <c r="AG173" s="196">
        <v>97</v>
      </c>
      <c r="AH173" s="196">
        <v>110</v>
      </c>
      <c r="AI173" s="196">
        <v>50</v>
      </c>
      <c r="AJ173" s="196">
        <v>6</v>
      </c>
      <c r="AK173" s="196">
        <v>507</v>
      </c>
      <c r="AL173" s="5"/>
      <c r="AM173" s="193">
        <v>-14</v>
      </c>
      <c r="AN173" s="193">
        <v>28</v>
      </c>
      <c r="AO173" s="193">
        <v>-25</v>
      </c>
      <c r="AP173" s="193">
        <v>-4</v>
      </c>
      <c r="AQ173" s="193">
        <v>-14</v>
      </c>
      <c r="AR173" s="193">
        <v>0</v>
      </c>
      <c r="AS173" s="193">
        <v>4</v>
      </c>
      <c r="AT173" s="193">
        <v>6</v>
      </c>
      <c r="AU173" s="193">
        <v>-19</v>
      </c>
      <c r="AV173">
        <f t="shared" si="99"/>
        <v>14</v>
      </c>
      <c r="AW173">
        <f t="shared" si="100"/>
        <v>-28</v>
      </c>
      <c r="AX173">
        <f t="shared" si="101"/>
        <v>25</v>
      </c>
      <c r="AY173">
        <f t="shared" si="102"/>
        <v>4</v>
      </c>
      <c r="AZ173">
        <f t="shared" si="103"/>
        <v>14</v>
      </c>
      <c r="BA173">
        <f t="shared" si="104"/>
        <v>0</v>
      </c>
      <c r="BB173">
        <f t="shared" si="105"/>
        <v>-4</v>
      </c>
      <c r="BC173">
        <f t="shared" si="106"/>
        <v>-6</v>
      </c>
      <c r="BD173">
        <f t="shared" si="107"/>
        <v>19</v>
      </c>
      <c r="BG173" s="188">
        <v>359996.89600000007</v>
      </c>
      <c r="BH173" s="107">
        <f t="shared" si="108"/>
        <v>89999.22400000002</v>
      </c>
      <c r="BI173" s="108">
        <f t="shared" si="109"/>
        <v>2159981.376</v>
      </c>
      <c r="BJ173" s="27">
        <f t="shared" si="110"/>
        <v>539995.344</v>
      </c>
      <c r="BK173" s="25">
        <f t="shared" si="111"/>
        <v>0.8</v>
      </c>
      <c r="BL173" s="26">
        <f t="shared" si="112"/>
        <v>0.2</v>
      </c>
      <c r="BM173" s="111">
        <f t="shared" si="115"/>
        <v>359996.89600000007</v>
      </c>
      <c r="BN173" s="186">
        <v>506376.66666666674</v>
      </c>
      <c r="BO173" s="135">
        <f t="shared" si="116"/>
        <v>126594.16666666669</v>
      </c>
      <c r="BP173" s="135">
        <f t="shared" si="131"/>
        <v>3038260.0000000005</v>
      </c>
      <c r="BQ173" s="135">
        <f t="shared" si="132"/>
        <v>759565.0000000001</v>
      </c>
      <c r="BR173" s="141">
        <f t="shared" si="117"/>
        <v>506376.66666666674</v>
      </c>
      <c r="BS173" s="185">
        <v>735319.5626666667</v>
      </c>
      <c r="BT173" s="135">
        <f t="shared" si="118"/>
        <v>183829.89066666667</v>
      </c>
      <c r="BU173" s="135">
        <f t="shared" si="133"/>
        <v>4411917.376</v>
      </c>
      <c r="BV173" s="135">
        <f t="shared" si="119"/>
        <v>1102979.344</v>
      </c>
      <c r="BW173" s="141">
        <f t="shared" si="120"/>
        <v>735319.5626666667</v>
      </c>
      <c r="BX173" s="185">
        <v>893378.4533333334</v>
      </c>
      <c r="BY173" s="135">
        <f t="shared" si="121"/>
        <v>223344.61333333334</v>
      </c>
      <c r="BZ173" s="135">
        <f t="shared" si="134"/>
        <v>5360270.720000001</v>
      </c>
      <c r="CA173" s="135">
        <f t="shared" si="122"/>
        <v>1340067.6800000002</v>
      </c>
      <c r="CB173" s="141">
        <f t="shared" si="123"/>
        <v>893378.4533333334</v>
      </c>
      <c r="CC173" s="230">
        <f t="shared" si="124"/>
        <v>761277.6213333334</v>
      </c>
      <c r="CD173" s="135">
        <f t="shared" si="125"/>
        <v>190319.40533333336</v>
      </c>
      <c r="CE173" s="135">
        <f t="shared" si="135"/>
        <v>4567665.728</v>
      </c>
      <c r="CF173" s="135">
        <f t="shared" si="126"/>
        <v>1141916.432</v>
      </c>
      <c r="CG173" s="141">
        <f t="shared" si="127"/>
        <v>761277.6213333334</v>
      </c>
      <c r="CH173" s="185">
        <v>0</v>
      </c>
      <c r="CI173" s="135">
        <f t="shared" si="128"/>
        <v>0</v>
      </c>
      <c r="CJ173" s="135">
        <f t="shared" si="136"/>
        <v>0</v>
      </c>
      <c r="CK173" s="135">
        <f t="shared" si="129"/>
        <v>0</v>
      </c>
      <c r="CL173" s="141">
        <f t="shared" si="130"/>
        <v>0</v>
      </c>
    </row>
    <row r="174" spans="1:90" ht="12.75">
      <c r="A174" s="3"/>
      <c r="B174" s="3" t="s">
        <v>404</v>
      </c>
      <c r="C174" s="2" t="s">
        <v>177</v>
      </c>
      <c r="D174" s="5">
        <f t="shared" si="113"/>
        <v>61216</v>
      </c>
      <c r="E174" s="190">
        <v>577</v>
      </c>
      <c r="F174" s="18">
        <f t="shared" si="114"/>
        <v>290</v>
      </c>
      <c r="G174" s="214">
        <v>3.705300738087763</v>
      </c>
      <c r="H174" s="202">
        <v>99</v>
      </c>
      <c r="I174"/>
      <c r="J174" s="196">
        <v>32808</v>
      </c>
      <c r="K174" s="196">
        <v>10092</v>
      </c>
      <c r="L174" s="196">
        <v>10521</v>
      </c>
      <c r="M174" s="196">
        <v>4744</v>
      </c>
      <c r="N174" s="196">
        <v>1887</v>
      </c>
      <c r="O174" s="196">
        <v>653</v>
      </c>
      <c r="P174" s="196">
        <v>458</v>
      </c>
      <c r="Q174" s="196">
        <v>53</v>
      </c>
      <c r="R174" s="196">
        <v>61216</v>
      </c>
      <c r="S174" s="5"/>
      <c r="T174" s="9">
        <f t="shared" si="91"/>
        <v>0.5359383167799269</v>
      </c>
      <c r="U174" s="9">
        <f t="shared" si="92"/>
        <v>0.16485886042864611</v>
      </c>
      <c r="V174" s="9">
        <f t="shared" si="93"/>
        <v>0.17186683220073184</v>
      </c>
      <c r="W174" s="9">
        <f t="shared" si="94"/>
        <v>0.07749607945635129</v>
      </c>
      <c r="X174" s="9">
        <f t="shared" si="95"/>
        <v>0.03082527443805541</v>
      </c>
      <c r="Y174" s="9">
        <f t="shared" si="96"/>
        <v>0.010667145844223732</v>
      </c>
      <c r="Z174" s="9">
        <f t="shared" si="97"/>
        <v>0.00748170412963931</v>
      </c>
      <c r="AA174" s="9">
        <f t="shared" si="98"/>
        <v>0.0008657867224255097</v>
      </c>
      <c r="AB174" s="9"/>
      <c r="AC174" s="196">
        <v>-5</v>
      </c>
      <c r="AD174" s="196">
        <v>102</v>
      </c>
      <c r="AE174" s="196">
        <v>52</v>
      </c>
      <c r="AF174" s="196">
        <v>18</v>
      </c>
      <c r="AG174" s="196">
        <v>37</v>
      </c>
      <c r="AH174" s="196">
        <v>21</v>
      </c>
      <c r="AI174" s="196">
        <v>16</v>
      </c>
      <c r="AJ174" s="196">
        <v>0</v>
      </c>
      <c r="AK174" s="196">
        <v>241</v>
      </c>
      <c r="AL174" s="5"/>
      <c r="AM174" s="193">
        <v>0</v>
      </c>
      <c r="AN174" s="193">
        <v>-19</v>
      </c>
      <c r="AO174" s="193">
        <v>-17</v>
      </c>
      <c r="AP174" s="193">
        <v>-8</v>
      </c>
      <c r="AQ174" s="193">
        <v>1</v>
      </c>
      <c r="AR174" s="193">
        <v>-2</v>
      </c>
      <c r="AS174" s="193">
        <v>-3</v>
      </c>
      <c r="AT174" s="193">
        <v>-1</v>
      </c>
      <c r="AU174" s="193">
        <v>-49</v>
      </c>
      <c r="AV174">
        <f t="shared" si="99"/>
        <v>0</v>
      </c>
      <c r="AW174">
        <f t="shared" si="100"/>
        <v>19</v>
      </c>
      <c r="AX174">
        <f t="shared" si="101"/>
        <v>17</v>
      </c>
      <c r="AY174">
        <f t="shared" si="102"/>
        <v>8</v>
      </c>
      <c r="AZ174">
        <f t="shared" si="103"/>
        <v>-1</v>
      </c>
      <c r="BA174">
        <f t="shared" si="104"/>
        <v>2</v>
      </c>
      <c r="BB174">
        <f t="shared" si="105"/>
        <v>3</v>
      </c>
      <c r="BC174">
        <f t="shared" si="106"/>
        <v>1</v>
      </c>
      <c r="BD174">
        <f t="shared" si="107"/>
        <v>49</v>
      </c>
      <c r="BG174" s="188">
        <v>461349.9666666667</v>
      </c>
      <c r="BH174" s="107" t="str">
        <f t="shared" si="108"/>
        <v>0</v>
      </c>
      <c r="BI174" s="108">
        <f t="shared" si="109"/>
        <v>2768099.8</v>
      </c>
      <c r="BJ174" s="27">
        <f t="shared" si="110"/>
        <v>0</v>
      </c>
      <c r="BK174" s="25" t="str">
        <f t="shared" si="111"/>
        <v>100%</v>
      </c>
      <c r="BL174" s="26" t="str">
        <f t="shared" si="112"/>
        <v>0%</v>
      </c>
      <c r="BM174" s="111">
        <f t="shared" si="115"/>
        <v>461349.9666666667</v>
      </c>
      <c r="BN174" s="186">
        <v>456663.2688888889</v>
      </c>
      <c r="BO174" s="135" t="str">
        <f t="shared" si="116"/>
        <v>0</v>
      </c>
      <c r="BP174" s="135">
        <f t="shared" si="131"/>
        <v>2739979.6133333333</v>
      </c>
      <c r="BQ174" s="135">
        <f t="shared" si="132"/>
        <v>0</v>
      </c>
      <c r="BR174" s="141">
        <f t="shared" si="117"/>
        <v>456663.2688888889</v>
      </c>
      <c r="BS174" s="185">
        <v>351062.92111111124</v>
      </c>
      <c r="BT174" s="135" t="str">
        <f t="shared" si="118"/>
        <v>0</v>
      </c>
      <c r="BU174" s="135">
        <f t="shared" si="133"/>
        <v>2106377.5266666673</v>
      </c>
      <c r="BV174" s="135">
        <f t="shared" si="119"/>
        <v>0</v>
      </c>
      <c r="BW174" s="141">
        <f t="shared" si="120"/>
        <v>351062.92111111124</v>
      </c>
      <c r="BX174" s="185">
        <v>275741.3333333334</v>
      </c>
      <c r="BY174" s="135" t="str">
        <f t="shared" si="121"/>
        <v>0</v>
      </c>
      <c r="BZ174" s="135">
        <f t="shared" si="134"/>
        <v>1654448.0000000002</v>
      </c>
      <c r="CA174" s="135">
        <f t="shared" si="122"/>
        <v>0</v>
      </c>
      <c r="CB174" s="141">
        <f t="shared" si="123"/>
        <v>275741.3333333334</v>
      </c>
      <c r="CC174" s="230">
        <f t="shared" si="124"/>
        <v>458896.2200000001</v>
      </c>
      <c r="CD174" s="135" t="str">
        <f t="shared" si="125"/>
        <v>0</v>
      </c>
      <c r="CE174" s="135">
        <f t="shared" si="135"/>
        <v>2753377.3200000003</v>
      </c>
      <c r="CF174" s="135">
        <f t="shared" si="126"/>
        <v>0</v>
      </c>
      <c r="CG174" s="141">
        <f t="shared" si="127"/>
        <v>458896.2200000001</v>
      </c>
      <c r="CH174" s="185">
        <v>0</v>
      </c>
      <c r="CI174" s="135" t="str">
        <f t="shared" si="128"/>
        <v>0</v>
      </c>
      <c r="CJ174" s="135">
        <f t="shared" si="136"/>
        <v>0</v>
      </c>
      <c r="CK174" s="135">
        <f t="shared" si="129"/>
        <v>0</v>
      </c>
      <c r="CL174" s="141">
        <f t="shared" si="130"/>
        <v>0</v>
      </c>
    </row>
    <row r="175" spans="1:90" ht="12.75">
      <c r="A175" s="3"/>
      <c r="B175" s="3" t="s">
        <v>375</v>
      </c>
      <c r="C175" s="2" t="s">
        <v>178</v>
      </c>
      <c r="D175" s="5">
        <f t="shared" si="113"/>
        <v>106599</v>
      </c>
      <c r="E175" s="190">
        <v>457</v>
      </c>
      <c r="F175" s="18">
        <f t="shared" si="114"/>
        <v>1312</v>
      </c>
      <c r="G175" s="214">
        <v>6.745512419225584</v>
      </c>
      <c r="H175" s="202">
        <v>321</v>
      </c>
      <c r="I175"/>
      <c r="J175" s="196">
        <v>16309</v>
      </c>
      <c r="K175" s="196">
        <v>30472</v>
      </c>
      <c r="L175" s="196">
        <v>27736</v>
      </c>
      <c r="M175" s="196">
        <v>13200</v>
      </c>
      <c r="N175" s="196">
        <v>10645</v>
      </c>
      <c r="O175" s="196">
        <v>5362</v>
      </c>
      <c r="P175" s="196">
        <v>2732</v>
      </c>
      <c r="Q175" s="196">
        <v>143</v>
      </c>
      <c r="R175" s="196">
        <v>106599</v>
      </c>
      <c r="S175" s="5"/>
      <c r="T175" s="9">
        <f t="shared" si="91"/>
        <v>0.15299393052467658</v>
      </c>
      <c r="U175" s="9">
        <f t="shared" si="92"/>
        <v>0.28585634011576094</v>
      </c>
      <c r="V175" s="9">
        <f t="shared" si="93"/>
        <v>0.2601900580680869</v>
      </c>
      <c r="W175" s="9">
        <f t="shared" si="94"/>
        <v>0.12382855373877803</v>
      </c>
      <c r="X175" s="9">
        <f t="shared" si="95"/>
        <v>0.09986022382949183</v>
      </c>
      <c r="Y175" s="9">
        <f t="shared" si="96"/>
        <v>0.05030065948085817</v>
      </c>
      <c r="Z175" s="9">
        <f t="shared" si="97"/>
        <v>0.025628758243510727</v>
      </c>
      <c r="AA175" s="9">
        <f t="shared" si="98"/>
        <v>0.0013414759988367622</v>
      </c>
      <c r="AB175" s="9"/>
      <c r="AC175" s="196">
        <v>94</v>
      </c>
      <c r="AD175" s="196">
        <v>438</v>
      </c>
      <c r="AE175" s="196">
        <v>97</v>
      </c>
      <c r="AF175" s="196">
        <v>297</v>
      </c>
      <c r="AG175" s="196">
        <v>160</v>
      </c>
      <c r="AH175" s="196">
        <v>78</v>
      </c>
      <c r="AI175" s="196">
        <v>28</v>
      </c>
      <c r="AJ175" s="196">
        <v>4</v>
      </c>
      <c r="AK175" s="196">
        <v>1196</v>
      </c>
      <c r="AL175" s="5"/>
      <c r="AM175" s="193">
        <v>-3</v>
      </c>
      <c r="AN175" s="193">
        <v>-31</v>
      </c>
      <c r="AO175" s="193">
        <v>-41</v>
      </c>
      <c r="AP175" s="193">
        <v>-19</v>
      </c>
      <c r="AQ175" s="193">
        <v>-5</v>
      </c>
      <c r="AR175" s="193">
        <v>-8</v>
      </c>
      <c r="AS175" s="193">
        <v>-10</v>
      </c>
      <c r="AT175" s="193">
        <v>1</v>
      </c>
      <c r="AU175" s="193">
        <v>-116</v>
      </c>
      <c r="AV175">
        <f t="shared" si="99"/>
        <v>3</v>
      </c>
      <c r="AW175">
        <f t="shared" si="100"/>
        <v>31</v>
      </c>
      <c r="AX175">
        <f t="shared" si="101"/>
        <v>41</v>
      </c>
      <c r="AY175">
        <f t="shared" si="102"/>
        <v>19</v>
      </c>
      <c r="AZ175">
        <f t="shared" si="103"/>
        <v>5</v>
      </c>
      <c r="BA175">
        <f t="shared" si="104"/>
        <v>8</v>
      </c>
      <c r="BB175">
        <f t="shared" si="105"/>
        <v>10</v>
      </c>
      <c r="BC175">
        <f t="shared" si="106"/>
        <v>-1</v>
      </c>
      <c r="BD175">
        <f t="shared" si="107"/>
        <v>116</v>
      </c>
      <c r="BG175" s="188">
        <v>2513997.513333333</v>
      </c>
      <c r="BH175" s="107" t="str">
        <f t="shared" si="108"/>
        <v>0</v>
      </c>
      <c r="BI175" s="108">
        <f t="shared" si="109"/>
        <v>15083985.079999998</v>
      </c>
      <c r="BJ175" s="27">
        <f t="shared" si="110"/>
        <v>0</v>
      </c>
      <c r="BK175" s="25" t="str">
        <f t="shared" si="111"/>
        <v>100%</v>
      </c>
      <c r="BL175" s="26" t="str">
        <f t="shared" si="112"/>
        <v>0%</v>
      </c>
      <c r="BM175" s="111">
        <f t="shared" si="115"/>
        <v>2513997.513333333</v>
      </c>
      <c r="BN175" s="186">
        <v>1911454.561111111</v>
      </c>
      <c r="BO175" s="135" t="str">
        <f t="shared" si="116"/>
        <v>0</v>
      </c>
      <c r="BP175" s="135">
        <f t="shared" si="131"/>
        <v>11468727.366666665</v>
      </c>
      <c r="BQ175" s="135">
        <f t="shared" si="132"/>
        <v>0</v>
      </c>
      <c r="BR175" s="141">
        <f t="shared" si="117"/>
        <v>1911454.561111111</v>
      </c>
      <c r="BS175" s="185">
        <v>2301712.132222222</v>
      </c>
      <c r="BT175" s="135" t="str">
        <f t="shared" si="118"/>
        <v>0</v>
      </c>
      <c r="BU175" s="135">
        <f t="shared" si="133"/>
        <v>13810272.793333333</v>
      </c>
      <c r="BV175" s="135">
        <f t="shared" si="119"/>
        <v>0</v>
      </c>
      <c r="BW175" s="141">
        <f t="shared" si="120"/>
        <v>2301712.132222222</v>
      </c>
      <c r="BX175" s="185">
        <v>1919325.733333333</v>
      </c>
      <c r="BY175" s="135" t="str">
        <f t="shared" si="121"/>
        <v>0</v>
      </c>
      <c r="BZ175" s="135">
        <f t="shared" si="134"/>
        <v>11515954.399999999</v>
      </c>
      <c r="CA175" s="135">
        <f t="shared" si="122"/>
        <v>0</v>
      </c>
      <c r="CB175" s="141">
        <f t="shared" si="123"/>
        <v>1919325.733333333</v>
      </c>
      <c r="CC175" s="230">
        <f t="shared" si="124"/>
        <v>1966898.066666667</v>
      </c>
      <c r="CD175" s="135" t="str">
        <f t="shared" si="125"/>
        <v>0</v>
      </c>
      <c r="CE175" s="135">
        <f t="shared" si="135"/>
        <v>11801388.400000002</v>
      </c>
      <c r="CF175" s="135">
        <f t="shared" si="126"/>
        <v>0</v>
      </c>
      <c r="CG175" s="141">
        <f t="shared" si="127"/>
        <v>1966898.066666667</v>
      </c>
      <c r="CH175" s="185">
        <v>0</v>
      </c>
      <c r="CI175" s="135" t="str">
        <f t="shared" si="128"/>
        <v>0</v>
      </c>
      <c r="CJ175" s="135">
        <f t="shared" si="136"/>
        <v>0</v>
      </c>
      <c r="CK175" s="135">
        <f t="shared" si="129"/>
        <v>0</v>
      </c>
      <c r="CL175" s="141">
        <f t="shared" si="130"/>
        <v>0</v>
      </c>
    </row>
    <row r="176" spans="1:90" ht="12.75">
      <c r="A176" s="3" t="s">
        <v>407</v>
      </c>
      <c r="B176" s="3" t="s">
        <v>375</v>
      </c>
      <c r="C176" s="2" t="s">
        <v>179</v>
      </c>
      <c r="D176" s="5">
        <f t="shared" si="113"/>
        <v>37309</v>
      </c>
      <c r="E176" s="190">
        <v>245</v>
      </c>
      <c r="F176" s="18">
        <f t="shared" si="114"/>
        <v>95</v>
      </c>
      <c r="G176" s="214">
        <v>10.906832034849002</v>
      </c>
      <c r="H176" s="202">
        <v>29</v>
      </c>
      <c r="I176"/>
      <c r="J176" s="196">
        <v>1598</v>
      </c>
      <c r="K176" s="196">
        <v>2431</v>
      </c>
      <c r="L176" s="196">
        <v>3845</v>
      </c>
      <c r="M176" s="196">
        <v>7923</v>
      </c>
      <c r="N176" s="196">
        <v>6972</v>
      </c>
      <c r="O176" s="196">
        <v>6099</v>
      </c>
      <c r="P176" s="196">
        <v>7456</v>
      </c>
      <c r="Q176" s="196">
        <v>985</v>
      </c>
      <c r="R176" s="196">
        <v>37309</v>
      </c>
      <c r="S176" s="5"/>
      <c r="T176" s="9">
        <f t="shared" si="91"/>
        <v>0.04283148838081964</v>
      </c>
      <c r="U176" s="9">
        <f t="shared" si="92"/>
        <v>0.06515854083465115</v>
      </c>
      <c r="V176" s="9">
        <f t="shared" si="93"/>
        <v>0.10305824331930634</v>
      </c>
      <c r="W176" s="9">
        <f t="shared" si="94"/>
        <v>0.21236162856147311</v>
      </c>
      <c r="X176" s="9">
        <f t="shared" si="95"/>
        <v>0.18687180036988393</v>
      </c>
      <c r="Y176" s="9">
        <f t="shared" si="96"/>
        <v>0.16347262054732103</v>
      </c>
      <c r="Z176" s="9">
        <f t="shared" si="97"/>
        <v>0.19984454153153394</v>
      </c>
      <c r="AA176" s="9">
        <f t="shared" si="98"/>
        <v>0.026401136455010854</v>
      </c>
      <c r="AB176" s="9"/>
      <c r="AC176" s="196">
        <v>22</v>
      </c>
      <c r="AD176" s="196">
        <v>11</v>
      </c>
      <c r="AE176" s="196">
        <v>15</v>
      </c>
      <c r="AF176" s="196">
        <v>13</v>
      </c>
      <c r="AG176" s="196">
        <v>21</v>
      </c>
      <c r="AH176" s="196">
        <v>-1</v>
      </c>
      <c r="AI176" s="196">
        <v>14</v>
      </c>
      <c r="AJ176" s="196">
        <v>13</v>
      </c>
      <c r="AK176" s="196">
        <v>108</v>
      </c>
      <c r="AL176" s="5"/>
      <c r="AM176" s="193">
        <v>0</v>
      </c>
      <c r="AN176" s="193">
        <v>-8</v>
      </c>
      <c r="AO176" s="193">
        <v>0</v>
      </c>
      <c r="AP176" s="193">
        <v>14</v>
      </c>
      <c r="AQ176" s="193">
        <v>9</v>
      </c>
      <c r="AR176" s="193">
        <v>1</v>
      </c>
      <c r="AS176" s="193">
        <v>-7</v>
      </c>
      <c r="AT176" s="193">
        <v>4</v>
      </c>
      <c r="AU176" s="193">
        <v>13</v>
      </c>
      <c r="AV176">
        <f t="shared" si="99"/>
        <v>0</v>
      </c>
      <c r="AW176">
        <f t="shared" si="100"/>
        <v>8</v>
      </c>
      <c r="AX176">
        <f t="shared" si="101"/>
        <v>0</v>
      </c>
      <c r="AY176">
        <f t="shared" si="102"/>
        <v>-14</v>
      </c>
      <c r="AZ176">
        <f t="shared" si="103"/>
        <v>-9</v>
      </c>
      <c r="BA176">
        <f t="shared" si="104"/>
        <v>-1</v>
      </c>
      <c r="BB176">
        <f t="shared" si="105"/>
        <v>7</v>
      </c>
      <c r="BC176">
        <f t="shared" si="106"/>
        <v>-4</v>
      </c>
      <c r="BD176">
        <f t="shared" si="107"/>
        <v>-13</v>
      </c>
      <c r="BG176" s="188">
        <v>139956.14933333336</v>
      </c>
      <c r="BH176" s="107">
        <f t="shared" si="108"/>
        <v>34989.03733333334</v>
      </c>
      <c r="BI176" s="108">
        <f t="shared" si="109"/>
        <v>839736.8960000002</v>
      </c>
      <c r="BJ176" s="27">
        <f t="shared" si="110"/>
        <v>209934.22400000005</v>
      </c>
      <c r="BK176" s="25">
        <f t="shared" si="111"/>
        <v>0.8</v>
      </c>
      <c r="BL176" s="26">
        <f t="shared" si="112"/>
        <v>0.2</v>
      </c>
      <c r="BM176" s="111">
        <f t="shared" si="115"/>
        <v>139956.14933333336</v>
      </c>
      <c r="BN176" s="186">
        <v>212192.35377777778</v>
      </c>
      <c r="BO176" s="135">
        <f t="shared" si="116"/>
        <v>53048.088444444445</v>
      </c>
      <c r="BP176" s="135">
        <f t="shared" si="131"/>
        <v>1273154.1226666667</v>
      </c>
      <c r="BQ176" s="135">
        <f t="shared" si="132"/>
        <v>318288.5306666667</v>
      </c>
      <c r="BR176" s="141">
        <f t="shared" si="117"/>
        <v>212192.35377777778</v>
      </c>
      <c r="BS176" s="185">
        <v>400790.128888889</v>
      </c>
      <c r="BT176" s="135">
        <f t="shared" si="118"/>
        <v>100197.53222222225</v>
      </c>
      <c r="BU176" s="135">
        <f t="shared" si="133"/>
        <v>2404740.773333334</v>
      </c>
      <c r="BV176" s="135">
        <f t="shared" si="119"/>
        <v>601185.1933333335</v>
      </c>
      <c r="BW176" s="141">
        <f t="shared" si="120"/>
        <v>400790.128888889</v>
      </c>
      <c r="BX176" s="185">
        <v>198816.74666666667</v>
      </c>
      <c r="BY176" s="135">
        <f t="shared" si="121"/>
        <v>49704.18666666667</v>
      </c>
      <c r="BZ176" s="135">
        <f t="shared" si="134"/>
        <v>1192900.48</v>
      </c>
      <c r="CA176" s="135">
        <f t="shared" si="122"/>
        <v>298225.12</v>
      </c>
      <c r="CB176" s="141">
        <f t="shared" si="123"/>
        <v>198816.74666666667</v>
      </c>
      <c r="CC176" s="230">
        <f t="shared" si="124"/>
        <v>133257.1395555556</v>
      </c>
      <c r="CD176" s="135">
        <f t="shared" si="125"/>
        <v>33314.2848888889</v>
      </c>
      <c r="CE176" s="135">
        <f t="shared" si="135"/>
        <v>799542.8373333336</v>
      </c>
      <c r="CF176" s="135">
        <f t="shared" si="126"/>
        <v>199885.7093333334</v>
      </c>
      <c r="CG176" s="141">
        <f t="shared" si="127"/>
        <v>133257.1395555556</v>
      </c>
      <c r="CH176" s="185">
        <v>0</v>
      </c>
      <c r="CI176" s="135">
        <f t="shared" si="128"/>
        <v>0</v>
      </c>
      <c r="CJ176" s="135">
        <f t="shared" si="136"/>
        <v>0</v>
      </c>
      <c r="CK176" s="135">
        <f t="shared" si="129"/>
        <v>0</v>
      </c>
      <c r="CL176" s="141">
        <f t="shared" si="130"/>
        <v>0</v>
      </c>
    </row>
    <row r="177" spans="1:90" ht="12.75">
      <c r="A177" s="3" t="s">
        <v>388</v>
      </c>
      <c r="B177" s="3" t="s">
        <v>375</v>
      </c>
      <c r="C177" s="2" t="s">
        <v>180</v>
      </c>
      <c r="D177" s="5">
        <f t="shared" si="113"/>
        <v>80565</v>
      </c>
      <c r="E177" s="190">
        <v>400</v>
      </c>
      <c r="F177" s="18">
        <f t="shared" si="114"/>
        <v>274</v>
      </c>
      <c r="G177" s="214">
        <v>9.890872950903445</v>
      </c>
      <c r="H177" s="202">
        <v>71</v>
      </c>
      <c r="I177"/>
      <c r="J177" s="196">
        <v>6836</v>
      </c>
      <c r="K177" s="196">
        <v>11877</v>
      </c>
      <c r="L177" s="196">
        <v>17754</v>
      </c>
      <c r="M177" s="196">
        <v>19156</v>
      </c>
      <c r="N177" s="196">
        <v>13245</v>
      </c>
      <c r="O177" s="196">
        <v>6703</v>
      </c>
      <c r="P177" s="196">
        <v>4411</v>
      </c>
      <c r="Q177" s="196">
        <v>583</v>
      </c>
      <c r="R177" s="196">
        <v>80565</v>
      </c>
      <c r="S177" s="5"/>
      <c r="T177" s="9">
        <f t="shared" si="91"/>
        <v>0.08485074163718737</v>
      </c>
      <c r="U177" s="9">
        <f t="shared" si="92"/>
        <v>0.14742133680878794</v>
      </c>
      <c r="V177" s="9">
        <f t="shared" si="93"/>
        <v>0.22036864643455595</v>
      </c>
      <c r="W177" s="9">
        <f t="shared" si="94"/>
        <v>0.23777074411965493</v>
      </c>
      <c r="X177" s="9">
        <f t="shared" si="95"/>
        <v>0.16440141500651648</v>
      </c>
      <c r="Y177" s="9">
        <f t="shared" si="96"/>
        <v>0.08319990070129708</v>
      </c>
      <c r="Z177" s="9">
        <f t="shared" si="97"/>
        <v>0.05475082231738348</v>
      </c>
      <c r="AA177" s="9">
        <f t="shared" si="98"/>
        <v>0.007236392974616769</v>
      </c>
      <c r="AB177" s="9"/>
      <c r="AC177" s="196">
        <v>109</v>
      </c>
      <c r="AD177" s="196">
        <v>43</v>
      </c>
      <c r="AE177" s="196">
        <v>17</v>
      </c>
      <c r="AF177" s="196">
        <v>-2</v>
      </c>
      <c r="AG177" s="196">
        <v>40</v>
      </c>
      <c r="AH177" s="196">
        <v>17</v>
      </c>
      <c r="AI177" s="196">
        <v>17</v>
      </c>
      <c r="AJ177" s="196">
        <v>8</v>
      </c>
      <c r="AK177" s="196">
        <v>249</v>
      </c>
      <c r="AL177" s="5"/>
      <c r="AM177" s="193">
        <v>14</v>
      </c>
      <c r="AN177" s="193">
        <v>-7</v>
      </c>
      <c r="AO177" s="193">
        <v>11</v>
      </c>
      <c r="AP177" s="193">
        <v>-4</v>
      </c>
      <c r="AQ177" s="193">
        <v>-24</v>
      </c>
      <c r="AR177" s="193">
        <v>-2</v>
      </c>
      <c r="AS177" s="193">
        <v>-12</v>
      </c>
      <c r="AT177" s="193">
        <v>-1</v>
      </c>
      <c r="AU177" s="193">
        <v>-25</v>
      </c>
      <c r="AV177">
        <f t="shared" si="99"/>
        <v>-14</v>
      </c>
      <c r="AW177">
        <f t="shared" si="100"/>
        <v>7</v>
      </c>
      <c r="AX177">
        <f t="shared" si="101"/>
        <v>-11</v>
      </c>
      <c r="AY177">
        <f t="shared" si="102"/>
        <v>4</v>
      </c>
      <c r="AZ177">
        <f t="shared" si="103"/>
        <v>24</v>
      </c>
      <c r="BA177">
        <f t="shared" si="104"/>
        <v>2</v>
      </c>
      <c r="BB177">
        <f t="shared" si="105"/>
        <v>12</v>
      </c>
      <c r="BC177">
        <f t="shared" si="106"/>
        <v>1</v>
      </c>
      <c r="BD177">
        <f t="shared" si="107"/>
        <v>25</v>
      </c>
      <c r="BG177" s="188">
        <v>408226.7573333334</v>
      </c>
      <c r="BH177" s="107">
        <f t="shared" si="108"/>
        <v>102056.68933333334</v>
      </c>
      <c r="BI177" s="108">
        <f t="shared" si="109"/>
        <v>2449360.544</v>
      </c>
      <c r="BJ177" s="27">
        <f t="shared" si="110"/>
        <v>612340.136</v>
      </c>
      <c r="BK177" s="25">
        <f t="shared" si="111"/>
        <v>0.8</v>
      </c>
      <c r="BL177" s="26">
        <f t="shared" si="112"/>
        <v>0.2</v>
      </c>
      <c r="BM177" s="111">
        <f t="shared" si="115"/>
        <v>408226.7573333334</v>
      </c>
      <c r="BN177" s="186">
        <v>311750.96266666666</v>
      </c>
      <c r="BO177" s="135">
        <f t="shared" si="116"/>
        <v>77937.74066666666</v>
      </c>
      <c r="BP177" s="135">
        <f t="shared" si="131"/>
        <v>1870505.776</v>
      </c>
      <c r="BQ177" s="135">
        <f t="shared" si="132"/>
        <v>467626.444</v>
      </c>
      <c r="BR177" s="141">
        <f t="shared" si="117"/>
        <v>311750.96266666666</v>
      </c>
      <c r="BS177" s="185">
        <v>268970.76533333334</v>
      </c>
      <c r="BT177" s="135">
        <f t="shared" si="118"/>
        <v>67242.69133333334</v>
      </c>
      <c r="BU177" s="135">
        <f t="shared" si="133"/>
        <v>1613824.5920000002</v>
      </c>
      <c r="BV177" s="135">
        <f t="shared" si="119"/>
        <v>403456.14800000004</v>
      </c>
      <c r="BW177" s="141">
        <f t="shared" si="120"/>
        <v>268970.76533333334</v>
      </c>
      <c r="BX177" s="185">
        <v>583507.5199999999</v>
      </c>
      <c r="BY177" s="135">
        <f t="shared" si="121"/>
        <v>145876.87999999998</v>
      </c>
      <c r="BZ177" s="135">
        <f t="shared" si="134"/>
        <v>3501045.119999999</v>
      </c>
      <c r="CA177" s="135">
        <f t="shared" si="122"/>
        <v>875261.2799999998</v>
      </c>
      <c r="CB177" s="141">
        <f t="shared" si="123"/>
        <v>583507.5199999999</v>
      </c>
      <c r="CC177" s="230">
        <f t="shared" si="124"/>
        <v>350534.3395555556</v>
      </c>
      <c r="CD177" s="135">
        <f t="shared" si="125"/>
        <v>87633.5848888889</v>
      </c>
      <c r="CE177" s="135">
        <f t="shared" si="135"/>
        <v>2103206.037333334</v>
      </c>
      <c r="CF177" s="135">
        <f t="shared" si="126"/>
        <v>525801.5093333335</v>
      </c>
      <c r="CG177" s="141">
        <f t="shared" si="127"/>
        <v>350534.3395555556</v>
      </c>
      <c r="CH177" s="185">
        <v>0</v>
      </c>
      <c r="CI177" s="135">
        <f t="shared" si="128"/>
        <v>0</v>
      </c>
      <c r="CJ177" s="135">
        <f t="shared" si="136"/>
        <v>0</v>
      </c>
      <c r="CK177" s="135">
        <f t="shared" si="129"/>
        <v>0</v>
      </c>
      <c r="CL177" s="141">
        <f t="shared" si="130"/>
        <v>0</v>
      </c>
    </row>
    <row r="178" spans="1:90" ht="12.75">
      <c r="A178" s="3" t="s">
        <v>380</v>
      </c>
      <c r="B178" s="3" t="s">
        <v>379</v>
      </c>
      <c r="C178" s="2" t="s">
        <v>181</v>
      </c>
      <c r="D178" s="5">
        <f t="shared" si="113"/>
        <v>52148</v>
      </c>
      <c r="E178" s="190">
        <v>682</v>
      </c>
      <c r="F178" s="18">
        <f t="shared" si="114"/>
        <v>309</v>
      </c>
      <c r="G178" s="214">
        <v>5.828757758492917</v>
      </c>
      <c r="H178" s="202">
        <v>69</v>
      </c>
      <c r="I178"/>
      <c r="J178" s="196">
        <v>22396</v>
      </c>
      <c r="K178" s="196">
        <v>7752</v>
      </c>
      <c r="L178" s="196">
        <v>8392</v>
      </c>
      <c r="M178" s="196">
        <v>5629</v>
      </c>
      <c r="N178" s="196">
        <v>3961</v>
      </c>
      <c r="O178" s="196">
        <v>2511</v>
      </c>
      <c r="P178" s="196">
        <v>1381</v>
      </c>
      <c r="Q178" s="196">
        <v>126</v>
      </c>
      <c r="R178" s="196">
        <v>52148</v>
      </c>
      <c r="S178" s="5"/>
      <c r="T178" s="9">
        <f t="shared" si="91"/>
        <v>0.42946997008514226</v>
      </c>
      <c r="U178" s="9">
        <f t="shared" si="92"/>
        <v>0.14865383140293012</v>
      </c>
      <c r="V178" s="9">
        <f t="shared" si="93"/>
        <v>0.1609265935414589</v>
      </c>
      <c r="W178" s="9">
        <f t="shared" si="94"/>
        <v>0.1079427782465291</v>
      </c>
      <c r="X178" s="9">
        <f t="shared" si="95"/>
        <v>0.07595689192298842</v>
      </c>
      <c r="Y178" s="9">
        <f t="shared" si="96"/>
        <v>0.0481514152028841</v>
      </c>
      <c r="Z178" s="9">
        <f t="shared" si="97"/>
        <v>0.026482319552044182</v>
      </c>
      <c r="AA178" s="9">
        <f t="shared" si="98"/>
        <v>0.002416200046022858</v>
      </c>
      <c r="AB178" s="9"/>
      <c r="AC178" s="196">
        <v>124</v>
      </c>
      <c r="AD178" s="196">
        <v>34</v>
      </c>
      <c r="AE178" s="196">
        <v>51</v>
      </c>
      <c r="AF178" s="196">
        <v>50</v>
      </c>
      <c r="AG178" s="196">
        <v>26</v>
      </c>
      <c r="AH178" s="196">
        <v>20</v>
      </c>
      <c r="AI178" s="196">
        <v>5</v>
      </c>
      <c r="AJ178" s="196">
        <v>2</v>
      </c>
      <c r="AK178" s="196">
        <v>312</v>
      </c>
      <c r="AL178" s="5"/>
      <c r="AM178" s="193">
        <v>-30</v>
      </c>
      <c r="AN178" s="193">
        <v>0</v>
      </c>
      <c r="AO178" s="193">
        <v>6</v>
      </c>
      <c r="AP178" s="193">
        <v>8</v>
      </c>
      <c r="AQ178" s="193">
        <v>7</v>
      </c>
      <c r="AR178" s="193">
        <v>6</v>
      </c>
      <c r="AS178" s="193">
        <v>4</v>
      </c>
      <c r="AT178" s="193">
        <v>2</v>
      </c>
      <c r="AU178" s="193">
        <v>3</v>
      </c>
      <c r="AV178">
        <f t="shared" si="99"/>
        <v>30</v>
      </c>
      <c r="AW178">
        <f t="shared" si="100"/>
        <v>0</v>
      </c>
      <c r="AX178">
        <f t="shared" si="101"/>
        <v>-6</v>
      </c>
      <c r="AY178">
        <f t="shared" si="102"/>
        <v>-8</v>
      </c>
      <c r="AZ178">
        <f t="shared" si="103"/>
        <v>-7</v>
      </c>
      <c r="BA178">
        <f t="shared" si="104"/>
        <v>-6</v>
      </c>
      <c r="BB178">
        <f t="shared" si="105"/>
        <v>-4</v>
      </c>
      <c r="BC178">
        <f t="shared" si="106"/>
        <v>-2</v>
      </c>
      <c r="BD178">
        <f t="shared" si="107"/>
        <v>-3</v>
      </c>
      <c r="BG178" s="188">
        <v>389804.7413333333</v>
      </c>
      <c r="BH178" s="107">
        <f t="shared" si="108"/>
        <v>97451.18533333333</v>
      </c>
      <c r="BI178" s="108">
        <f t="shared" si="109"/>
        <v>2338828.448</v>
      </c>
      <c r="BJ178" s="27">
        <f t="shared" si="110"/>
        <v>584707.112</v>
      </c>
      <c r="BK178" s="25">
        <f t="shared" si="111"/>
        <v>0.8</v>
      </c>
      <c r="BL178" s="26">
        <f t="shared" si="112"/>
        <v>0.2</v>
      </c>
      <c r="BM178" s="111">
        <f t="shared" si="115"/>
        <v>389804.7413333333</v>
      </c>
      <c r="BN178" s="186">
        <v>377615.0808888889</v>
      </c>
      <c r="BO178" s="135">
        <f t="shared" si="116"/>
        <v>94403.77022222223</v>
      </c>
      <c r="BP178" s="135">
        <f t="shared" si="131"/>
        <v>2265690.4853333337</v>
      </c>
      <c r="BQ178" s="135">
        <f t="shared" si="132"/>
        <v>566422.6213333334</v>
      </c>
      <c r="BR178" s="141">
        <f t="shared" si="117"/>
        <v>377615.0808888889</v>
      </c>
      <c r="BS178" s="185">
        <v>377638.3280000001</v>
      </c>
      <c r="BT178" s="135">
        <f t="shared" si="118"/>
        <v>94409.58200000002</v>
      </c>
      <c r="BU178" s="135">
        <f t="shared" si="133"/>
        <v>2265829.9680000003</v>
      </c>
      <c r="BV178" s="135">
        <f t="shared" si="119"/>
        <v>566457.4920000001</v>
      </c>
      <c r="BW178" s="141">
        <f t="shared" si="120"/>
        <v>377638.3280000001</v>
      </c>
      <c r="BX178" s="185">
        <v>413472.2133333334</v>
      </c>
      <c r="BY178" s="135">
        <f t="shared" si="121"/>
        <v>103368.05333333334</v>
      </c>
      <c r="BZ178" s="135">
        <f t="shared" si="134"/>
        <v>2480833.2800000003</v>
      </c>
      <c r="CA178" s="135">
        <f t="shared" si="122"/>
        <v>620208.3200000001</v>
      </c>
      <c r="CB178" s="141">
        <f t="shared" si="123"/>
        <v>413472.2133333334</v>
      </c>
      <c r="CC178" s="230">
        <f t="shared" si="124"/>
        <v>320223.2782222223</v>
      </c>
      <c r="CD178" s="135">
        <f t="shared" si="125"/>
        <v>80055.81955555557</v>
      </c>
      <c r="CE178" s="135">
        <f t="shared" si="135"/>
        <v>1921339.6693333336</v>
      </c>
      <c r="CF178" s="135">
        <f t="shared" si="126"/>
        <v>480334.9173333334</v>
      </c>
      <c r="CG178" s="141">
        <f t="shared" si="127"/>
        <v>320223.2782222223</v>
      </c>
      <c r="CH178" s="185">
        <v>0</v>
      </c>
      <c r="CI178" s="135">
        <f t="shared" si="128"/>
        <v>0</v>
      </c>
      <c r="CJ178" s="135">
        <f t="shared" si="136"/>
        <v>0</v>
      </c>
      <c r="CK178" s="135">
        <f t="shared" si="129"/>
        <v>0</v>
      </c>
      <c r="CL178" s="141">
        <f t="shared" si="130"/>
        <v>0</v>
      </c>
    </row>
    <row r="179" spans="1:90" ht="12.75">
      <c r="A179" s="3"/>
      <c r="B179" s="3" t="s">
        <v>404</v>
      </c>
      <c r="C179" s="2" t="s">
        <v>182</v>
      </c>
      <c r="D179" s="5">
        <f t="shared" si="113"/>
        <v>126152</v>
      </c>
      <c r="E179" s="190">
        <v>1054</v>
      </c>
      <c r="F179" s="18">
        <f t="shared" si="114"/>
        <v>1225</v>
      </c>
      <c r="G179" s="214">
        <v>5.418775963838684</v>
      </c>
      <c r="H179" s="202">
        <v>124</v>
      </c>
      <c r="I179"/>
      <c r="J179" s="196">
        <v>72440</v>
      </c>
      <c r="K179" s="196">
        <v>19213</v>
      </c>
      <c r="L179" s="196">
        <v>17939</v>
      </c>
      <c r="M179" s="196">
        <v>8476</v>
      </c>
      <c r="N179" s="196">
        <v>4225</v>
      </c>
      <c r="O179" s="196">
        <v>2114</v>
      </c>
      <c r="P179" s="196">
        <v>1616</v>
      </c>
      <c r="Q179" s="196">
        <v>129</v>
      </c>
      <c r="R179" s="196">
        <v>126152</v>
      </c>
      <c r="S179" s="5"/>
      <c r="T179" s="9">
        <f t="shared" si="91"/>
        <v>0.5742279155304711</v>
      </c>
      <c r="U179" s="9">
        <f t="shared" si="92"/>
        <v>0.15230039951804172</v>
      </c>
      <c r="V179" s="9">
        <f t="shared" si="93"/>
        <v>0.14220147124104254</v>
      </c>
      <c r="W179" s="9">
        <f t="shared" si="94"/>
        <v>0.06718878812860676</v>
      </c>
      <c r="X179" s="9">
        <f t="shared" si="95"/>
        <v>0.03349134377576257</v>
      </c>
      <c r="Y179" s="9">
        <f t="shared" si="96"/>
        <v>0.01675756230578984</v>
      </c>
      <c r="Z179" s="9">
        <f t="shared" si="97"/>
        <v>0.01280994356014966</v>
      </c>
      <c r="AA179" s="9">
        <f t="shared" si="98"/>
        <v>0.0010225759401357093</v>
      </c>
      <c r="AB179" s="9"/>
      <c r="AC179" s="196">
        <v>655</v>
      </c>
      <c r="AD179" s="196">
        <v>371</v>
      </c>
      <c r="AE179" s="196">
        <v>108</v>
      </c>
      <c r="AF179" s="196">
        <v>54</v>
      </c>
      <c r="AG179" s="196">
        <v>55</v>
      </c>
      <c r="AH179" s="196">
        <v>25</v>
      </c>
      <c r="AI179" s="196">
        <v>32</v>
      </c>
      <c r="AJ179" s="196">
        <v>1</v>
      </c>
      <c r="AK179" s="196">
        <v>1301</v>
      </c>
      <c r="AL179" s="5"/>
      <c r="AM179" s="193">
        <v>105</v>
      </c>
      <c r="AN179" s="193">
        <v>1</v>
      </c>
      <c r="AO179" s="193">
        <v>-12</v>
      </c>
      <c r="AP179" s="193">
        <v>-16</v>
      </c>
      <c r="AQ179" s="193">
        <v>-5</v>
      </c>
      <c r="AR179" s="193">
        <v>-3</v>
      </c>
      <c r="AS179" s="193">
        <v>7</v>
      </c>
      <c r="AT179" s="193">
        <v>-1</v>
      </c>
      <c r="AU179" s="193">
        <v>76</v>
      </c>
      <c r="AV179">
        <f t="shared" si="99"/>
        <v>-105</v>
      </c>
      <c r="AW179">
        <f t="shared" si="100"/>
        <v>-1</v>
      </c>
      <c r="AX179">
        <f t="shared" si="101"/>
        <v>12</v>
      </c>
      <c r="AY179">
        <f t="shared" si="102"/>
        <v>16</v>
      </c>
      <c r="AZ179">
        <f t="shared" si="103"/>
        <v>5</v>
      </c>
      <c r="BA179">
        <f t="shared" si="104"/>
        <v>3</v>
      </c>
      <c r="BB179">
        <f t="shared" si="105"/>
        <v>-7</v>
      </c>
      <c r="BC179">
        <f t="shared" si="106"/>
        <v>1</v>
      </c>
      <c r="BD179">
        <f t="shared" si="107"/>
        <v>-76</v>
      </c>
      <c r="BG179" s="188">
        <v>455753</v>
      </c>
      <c r="BH179" s="107" t="str">
        <f t="shared" si="108"/>
        <v>0</v>
      </c>
      <c r="BI179" s="108">
        <f t="shared" si="109"/>
        <v>2734518</v>
      </c>
      <c r="BJ179" s="27">
        <f t="shared" si="110"/>
        <v>0</v>
      </c>
      <c r="BK179" s="25" t="str">
        <f t="shared" si="111"/>
        <v>100%</v>
      </c>
      <c r="BL179" s="26" t="str">
        <f t="shared" si="112"/>
        <v>0%</v>
      </c>
      <c r="BM179" s="111">
        <f t="shared" si="115"/>
        <v>455753</v>
      </c>
      <c r="BN179" s="186">
        <v>698314.7533333333</v>
      </c>
      <c r="BO179" s="135" t="str">
        <f t="shared" si="116"/>
        <v>0</v>
      </c>
      <c r="BP179" s="135">
        <f t="shared" si="131"/>
        <v>4189888.5199999996</v>
      </c>
      <c r="BQ179" s="135">
        <f t="shared" si="132"/>
        <v>0</v>
      </c>
      <c r="BR179" s="141">
        <f t="shared" si="117"/>
        <v>698314.7533333333</v>
      </c>
      <c r="BS179" s="185">
        <v>948078.21</v>
      </c>
      <c r="BT179" s="135" t="str">
        <f t="shared" si="118"/>
        <v>0</v>
      </c>
      <c r="BU179" s="135">
        <f t="shared" si="133"/>
        <v>5688469.26</v>
      </c>
      <c r="BV179" s="135">
        <f t="shared" si="119"/>
        <v>0</v>
      </c>
      <c r="BW179" s="141">
        <f t="shared" si="120"/>
        <v>948078.21</v>
      </c>
      <c r="BX179" s="185">
        <v>1526686.6666666665</v>
      </c>
      <c r="BY179" s="135" t="str">
        <f t="shared" si="121"/>
        <v>0</v>
      </c>
      <c r="BZ179" s="135">
        <f t="shared" si="134"/>
        <v>9160120</v>
      </c>
      <c r="CA179" s="135">
        <f t="shared" si="122"/>
        <v>0</v>
      </c>
      <c r="CB179" s="141">
        <f t="shared" si="123"/>
        <v>1526686.6666666665</v>
      </c>
      <c r="CC179" s="230">
        <f t="shared" si="124"/>
        <v>1497515.7444444448</v>
      </c>
      <c r="CD179" s="135" t="str">
        <f t="shared" si="125"/>
        <v>0</v>
      </c>
      <c r="CE179" s="135">
        <f t="shared" si="135"/>
        <v>8985094.466666669</v>
      </c>
      <c r="CF179" s="135">
        <f t="shared" si="126"/>
        <v>0</v>
      </c>
      <c r="CG179" s="141">
        <f t="shared" si="127"/>
        <v>1497515.7444444448</v>
      </c>
      <c r="CH179" s="185">
        <v>0</v>
      </c>
      <c r="CI179" s="135" t="str">
        <f t="shared" si="128"/>
        <v>0</v>
      </c>
      <c r="CJ179" s="135">
        <f t="shared" si="136"/>
        <v>0</v>
      </c>
      <c r="CK179" s="135">
        <f t="shared" si="129"/>
        <v>0</v>
      </c>
      <c r="CL179" s="141">
        <f t="shared" si="130"/>
        <v>0</v>
      </c>
    </row>
    <row r="180" spans="1:90" ht="12.75">
      <c r="A180" s="3" t="s">
        <v>398</v>
      </c>
      <c r="B180" s="3" t="s">
        <v>390</v>
      </c>
      <c r="C180" s="2" t="s">
        <v>183</v>
      </c>
      <c r="D180" s="5">
        <f t="shared" si="113"/>
        <v>55143</v>
      </c>
      <c r="E180" s="190">
        <v>706</v>
      </c>
      <c r="F180" s="18">
        <f t="shared" si="114"/>
        <v>456</v>
      </c>
      <c r="G180" s="214">
        <v>5.168852250204446</v>
      </c>
      <c r="H180" s="202">
        <v>46</v>
      </c>
      <c r="I180"/>
      <c r="J180" s="196">
        <v>23833</v>
      </c>
      <c r="K180" s="196">
        <v>10242</v>
      </c>
      <c r="L180" s="196">
        <v>11070</v>
      </c>
      <c r="M180" s="196">
        <v>4645</v>
      </c>
      <c r="N180" s="196">
        <v>2687</v>
      </c>
      <c r="O180" s="196">
        <v>1714</v>
      </c>
      <c r="P180" s="196">
        <v>907</v>
      </c>
      <c r="Q180" s="196">
        <v>45</v>
      </c>
      <c r="R180" s="196">
        <v>55143</v>
      </c>
      <c r="S180" s="5"/>
      <c r="T180" s="9">
        <f t="shared" si="91"/>
        <v>0.432203543514136</v>
      </c>
      <c r="U180" s="9">
        <f t="shared" si="92"/>
        <v>0.18573527011588054</v>
      </c>
      <c r="V180" s="9">
        <f t="shared" si="93"/>
        <v>0.20075077525705892</v>
      </c>
      <c r="W180" s="9">
        <f t="shared" si="94"/>
        <v>0.08423553306856718</v>
      </c>
      <c r="X180" s="9">
        <f t="shared" si="95"/>
        <v>0.048727853036650164</v>
      </c>
      <c r="Y180" s="9">
        <f t="shared" si="96"/>
        <v>0.031082821028961066</v>
      </c>
      <c r="Z180" s="9">
        <f t="shared" si="97"/>
        <v>0.016448143916725604</v>
      </c>
      <c r="AA180" s="9">
        <f t="shared" si="98"/>
        <v>0.0008160600620205648</v>
      </c>
      <c r="AB180" s="9"/>
      <c r="AC180" s="196">
        <v>14</v>
      </c>
      <c r="AD180" s="196">
        <v>73</v>
      </c>
      <c r="AE180" s="196">
        <v>156</v>
      </c>
      <c r="AF180" s="196">
        <v>140</v>
      </c>
      <c r="AG180" s="196">
        <v>21</v>
      </c>
      <c r="AH180" s="196">
        <v>9</v>
      </c>
      <c r="AI180" s="196">
        <v>1</v>
      </c>
      <c r="AJ180" s="196">
        <v>-1</v>
      </c>
      <c r="AK180" s="196">
        <v>413</v>
      </c>
      <c r="AL180" s="5"/>
      <c r="AM180" s="193">
        <v>-19</v>
      </c>
      <c r="AN180" s="193">
        <v>2</v>
      </c>
      <c r="AO180" s="193">
        <v>-4</v>
      </c>
      <c r="AP180" s="193">
        <v>-1</v>
      </c>
      <c r="AQ180" s="193">
        <v>-4</v>
      </c>
      <c r="AR180" s="193">
        <v>-5</v>
      </c>
      <c r="AS180" s="193">
        <v>-11</v>
      </c>
      <c r="AT180" s="193">
        <v>-1</v>
      </c>
      <c r="AU180" s="193">
        <v>-43</v>
      </c>
      <c r="AV180">
        <f t="shared" si="99"/>
        <v>19</v>
      </c>
      <c r="AW180">
        <f t="shared" si="100"/>
        <v>-2</v>
      </c>
      <c r="AX180">
        <f t="shared" si="101"/>
        <v>4</v>
      </c>
      <c r="AY180">
        <f t="shared" si="102"/>
        <v>1</v>
      </c>
      <c r="AZ180">
        <f t="shared" si="103"/>
        <v>4</v>
      </c>
      <c r="BA180">
        <f t="shared" si="104"/>
        <v>5</v>
      </c>
      <c r="BB180">
        <f t="shared" si="105"/>
        <v>11</v>
      </c>
      <c r="BC180">
        <f t="shared" si="106"/>
        <v>1</v>
      </c>
      <c r="BD180">
        <f t="shared" si="107"/>
        <v>43</v>
      </c>
      <c r="BG180" s="188">
        <v>263920.9653333334</v>
      </c>
      <c r="BH180" s="107">
        <f t="shared" si="108"/>
        <v>65980.24133333335</v>
      </c>
      <c r="BI180" s="108">
        <f t="shared" si="109"/>
        <v>1583525.7920000004</v>
      </c>
      <c r="BJ180" s="27">
        <f t="shared" si="110"/>
        <v>395881.4480000001</v>
      </c>
      <c r="BK180" s="25">
        <f t="shared" si="111"/>
        <v>0.8</v>
      </c>
      <c r="BL180" s="26">
        <f t="shared" si="112"/>
        <v>0.2</v>
      </c>
      <c r="BM180" s="111">
        <f t="shared" si="115"/>
        <v>263920.9653333334</v>
      </c>
      <c r="BN180" s="186">
        <v>513477.31200000003</v>
      </c>
      <c r="BO180" s="135">
        <f t="shared" si="116"/>
        <v>128369.32800000001</v>
      </c>
      <c r="BP180" s="135">
        <f t="shared" si="131"/>
        <v>3080863.8720000004</v>
      </c>
      <c r="BQ180" s="135">
        <f t="shared" si="132"/>
        <v>770215.9680000001</v>
      </c>
      <c r="BR180" s="141">
        <f t="shared" si="117"/>
        <v>513477.31200000003</v>
      </c>
      <c r="BS180" s="185">
        <v>153874.43022222223</v>
      </c>
      <c r="BT180" s="135">
        <f t="shared" si="118"/>
        <v>38468.60755555556</v>
      </c>
      <c r="BU180" s="135">
        <f t="shared" si="133"/>
        <v>923246.5813333334</v>
      </c>
      <c r="BV180" s="135">
        <f t="shared" si="119"/>
        <v>230811.64533333335</v>
      </c>
      <c r="BW180" s="141">
        <f t="shared" si="120"/>
        <v>153874.43022222223</v>
      </c>
      <c r="BX180" s="185">
        <v>363989.8666666667</v>
      </c>
      <c r="BY180" s="135">
        <f t="shared" si="121"/>
        <v>90997.46666666667</v>
      </c>
      <c r="BZ180" s="135">
        <f t="shared" si="134"/>
        <v>2183939.2</v>
      </c>
      <c r="CA180" s="135">
        <f t="shared" si="122"/>
        <v>545984.8</v>
      </c>
      <c r="CB180" s="141">
        <f t="shared" si="123"/>
        <v>363989.8666666667</v>
      </c>
      <c r="CC180" s="230">
        <f t="shared" si="124"/>
        <v>519300.4782222223</v>
      </c>
      <c r="CD180" s="135">
        <f t="shared" si="125"/>
        <v>129825.11955555558</v>
      </c>
      <c r="CE180" s="135">
        <f t="shared" si="135"/>
        <v>3115802.869333334</v>
      </c>
      <c r="CF180" s="135">
        <f t="shared" si="126"/>
        <v>778950.7173333335</v>
      </c>
      <c r="CG180" s="141">
        <f t="shared" si="127"/>
        <v>519300.4782222223</v>
      </c>
      <c r="CH180" s="185">
        <v>0</v>
      </c>
      <c r="CI180" s="135">
        <f t="shared" si="128"/>
        <v>0</v>
      </c>
      <c r="CJ180" s="135">
        <f t="shared" si="136"/>
        <v>0</v>
      </c>
      <c r="CK180" s="135">
        <f t="shared" si="129"/>
        <v>0</v>
      </c>
      <c r="CL180" s="141">
        <f t="shared" si="130"/>
        <v>0</v>
      </c>
    </row>
    <row r="181" spans="1:90" ht="12.75">
      <c r="A181" s="3"/>
      <c r="B181" s="3" t="s">
        <v>385</v>
      </c>
      <c r="C181" s="2" t="s">
        <v>184</v>
      </c>
      <c r="D181" s="5">
        <f t="shared" si="113"/>
        <v>109344</v>
      </c>
      <c r="E181" s="190">
        <v>903</v>
      </c>
      <c r="F181" s="18">
        <f t="shared" si="114"/>
        <v>3324</v>
      </c>
      <c r="G181" s="214">
        <v>9.242744445610196</v>
      </c>
      <c r="H181" s="202">
        <v>1353</v>
      </c>
      <c r="I181"/>
      <c r="J181" s="196">
        <v>5055</v>
      </c>
      <c r="K181" s="196">
        <v>32086</v>
      </c>
      <c r="L181" s="196">
        <v>48728</v>
      </c>
      <c r="M181" s="196">
        <v>19362</v>
      </c>
      <c r="N181" s="196">
        <v>3262</v>
      </c>
      <c r="O181" s="196">
        <v>716</v>
      </c>
      <c r="P181" s="196">
        <v>112</v>
      </c>
      <c r="Q181" s="196">
        <v>23</v>
      </c>
      <c r="R181" s="196">
        <v>109344</v>
      </c>
      <c r="S181" s="5"/>
      <c r="T181" s="9">
        <f t="shared" si="91"/>
        <v>0.04623024582967515</v>
      </c>
      <c r="U181" s="9">
        <f t="shared" si="92"/>
        <v>0.293440883816213</v>
      </c>
      <c r="V181" s="9">
        <f t="shared" si="93"/>
        <v>0.44563944980977466</v>
      </c>
      <c r="W181" s="9">
        <f t="shared" si="94"/>
        <v>0.17707418788410886</v>
      </c>
      <c r="X181" s="9">
        <f t="shared" si="95"/>
        <v>0.029832455370207785</v>
      </c>
      <c r="Y181" s="9">
        <f t="shared" si="96"/>
        <v>0.006548141644717589</v>
      </c>
      <c r="Z181" s="9">
        <f t="shared" si="97"/>
        <v>0.0010242903131401815</v>
      </c>
      <c r="AA181" s="9">
        <f t="shared" si="98"/>
        <v>0.00021034533216271584</v>
      </c>
      <c r="AB181" s="9"/>
      <c r="AC181" s="196">
        <v>13</v>
      </c>
      <c r="AD181" s="196">
        <v>74</v>
      </c>
      <c r="AE181" s="196">
        <v>599</v>
      </c>
      <c r="AF181" s="196">
        <v>2486</v>
      </c>
      <c r="AG181" s="196">
        <v>113</v>
      </c>
      <c r="AH181" s="196">
        <v>3</v>
      </c>
      <c r="AI181" s="196">
        <v>0</v>
      </c>
      <c r="AJ181" s="196">
        <v>0</v>
      </c>
      <c r="AK181" s="196">
        <v>3288</v>
      </c>
      <c r="AL181" s="5"/>
      <c r="AM181" s="193">
        <v>-139</v>
      </c>
      <c r="AN181" s="193">
        <v>-424</v>
      </c>
      <c r="AO181" s="193">
        <v>-81</v>
      </c>
      <c r="AP181" s="193">
        <v>602</v>
      </c>
      <c r="AQ181" s="193">
        <v>0</v>
      </c>
      <c r="AR181" s="193">
        <v>5</v>
      </c>
      <c r="AS181" s="193">
        <v>0</v>
      </c>
      <c r="AT181" s="193">
        <v>1</v>
      </c>
      <c r="AU181" s="193">
        <v>-36</v>
      </c>
      <c r="AV181">
        <f t="shared" si="99"/>
        <v>139</v>
      </c>
      <c r="AW181">
        <f t="shared" si="100"/>
        <v>424</v>
      </c>
      <c r="AX181">
        <f t="shared" si="101"/>
        <v>81</v>
      </c>
      <c r="AY181">
        <f t="shared" si="102"/>
        <v>-602</v>
      </c>
      <c r="AZ181">
        <f t="shared" si="103"/>
        <v>0</v>
      </c>
      <c r="BA181">
        <f t="shared" si="104"/>
        <v>-5</v>
      </c>
      <c r="BB181">
        <f t="shared" si="105"/>
        <v>0</v>
      </c>
      <c r="BC181">
        <f t="shared" si="106"/>
        <v>-1</v>
      </c>
      <c r="BD181">
        <f t="shared" si="107"/>
        <v>36</v>
      </c>
      <c r="BG181" s="188">
        <v>1580423.4733333334</v>
      </c>
      <c r="BH181" s="107" t="str">
        <f t="shared" si="108"/>
        <v>0</v>
      </c>
      <c r="BI181" s="108">
        <f t="shared" si="109"/>
        <v>9482540.84</v>
      </c>
      <c r="BJ181" s="27">
        <f t="shared" si="110"/>
        <v>0</v>
      </c>
      <c r="BK181" s="25" t="str">
        <f t="shared" si="111"/>
        <v>100%</v>
      </c>
      <c r="BL181" s="26" t="str">
        <f t="shared" si="112"/>
        <v>0%</v>
      </c>
      <c r="BM181" s="111">
        <f t="shared" si="115"/>
        <v>1580423.4733333334</v>
      </c>
      <c r="BN181" s="186">
        <v>1600818.8344444444</v>
      </c>
      <c r="BO181" s="135" t="str">
        <f t="shared" si="116"/>
        <v>0</v>
      </c>
      <c r="BP181" s="135">
        <f t="shared" si="131"/>
        <v>9604913.006666666</v>
      </c>
      <c r="BQ181" s="135">
        <f t="shared" si="132"/>
        <v>0</v>
      </c>
      <c r="BR181" s="141">
        <f t="shared" si="117"/>
        <v>1600818.8344444444</v>
      </c>
      <c r="BS181" s="185">
        <v>1878315.9444444443</v>
      </c>
      <c r="BT181" s="135" t="str">
        <f t="shared" si="118"/>
        <v>0</v>
      </c>
      <c r="BU181" s="135">
        <f t="shared" si="133"/>
        <v>11269895.666666666</v>
      </c>
      <c r="BV181" s="135">
        <f t="shared" si="119"/>
        <v>0</v>
      </c>
      <c r="BW181" s="141">
        <f t="shared" si="120"/>
        <v>1878315.9444444443</v>
      </c>
      <c r="BX181" s="185">
        <v>1694040.1333333333</v>
      </c>
      <c r="BY181" s="135" t="str">
        <f t="shared" si="121"/>
        <v>0</v>
      </c>
      <c r="BZ181" s="135">
        <f t="shared" si="134"/>
        <v>10164240.8</v>
      </c>
      <c r="CA181" s="135">
        <f t="shared" si="122"/>
        <v>0</v>
      </c>
      <c r="CB181" s="141">
        <f t="shared" si="123"/>
        <v>1694040.1333333333</v>
      </c>
      <c r="CC181" s="230">
        <f t="shared" si="124"/>
        <v>5039457.126666667</v>
      </c>
      <c r="CD181" s="135" t="str">
        <f t="shared" si="125"/>
        <v>0</v>
      </c>
      <c r="CE181" s="135">
        <f t="shared" si="135"/>
        <v>30236742.76</v>
      </c>
      <c r="CF181" s="135">
        <f t="shared" si="126"/>
        <v>0</v>
      </c>
      <c r="CG181" s="141">
        <f t="shared" si="127"/>
        <v>5039457.126666667</v>
      </c>
      <c r="CH181" s="185">
        <v>0</v>
      </c>
      <c r="CI181" s="135" t="str">
        <f t="shared" si="128"/>
        <v>0</v>
      </c>
      <c r="CJ181" s="135">
        <f t="shared" si="136"/>
        <v>0</v>
      </c>
      <c r="CK181" s="135">
        <f t="shared" si="129"/>
        <v>0</v>
      </c>
      <c r="CL181" s="141">
        <f t="shared" si="130"/>
        <v>0</v>
      </c>
    </row>
    <row r="182" spans="1:90" ht="12.75">
      <c r="A182" s="3" t="s">
        <v>405</v>
      </c>
      <c r="B182" s="3" t="s">
        <v>389</v>
      </c>
      <c r="C182" s="2" t="s">
        <v>185</v>
      </c>
      <c r="D182" s="5">
        <f t="shared" si="113"/>
        <v>44149</v>
      </c>
      <c r="E182" s="190">
        <v>517</v>
      </c>
      <c r="F182" s="18">
        <f t="shared" si="114"/>
        <v>242</v>
      </c>
      <c r="G182" s="214">
        <v>8.985496160722567</v>
      </c>
      <c r="H182" s="202">
        <v>143</v>
      </c>
      <c r="I182"/>
      <c r="J182" s="196">
        <v>9847</v>
      </c>
      <c r="K182" s="196">
        <v>10810</v>
      </c>
      <c r="L182" s="196">
        <v>9396</v>
      </c>
      <c r="M182" s="196">
        <v>7503</v>
      </c>
      <c r="N182" s="196">
        <v>4160</v>
      </c>
      <c r="O182" s="196">
        <v>1785</v>
      </c>
      <c r="P182" s="196">
        <v>606</v>
      </c>
      <c r="Q182" s="196">
        <v>42</v>
      </c>
      <c r="R182" s="196">
        <v>44149</v>
      </c>
      <c r="S182" s="5"/>
      <c r="T182" s="9">
        <f t="shared" si="91"/>
        <v>0.2230401594600104</v>
      </c>
      <c r="U182" s="9">
        <f t="shared" si="92"/>
        <v>0.2448526580443498</v>
      </c>
      <c r="V182" s="9">
        <f t="shared" si="93"/>
        <v>0.21282475254252645</v>
      </c>
      <c r="W182" s="9">
        <f t="shared" si="94"/>
        <v>0.16994722417268796</v>
      </c>
      <c r="X182" s="9">
        <f t="shared" si="95"/>
        <v>0.0942263697932003</v>
      </c>
      <c r="Y182" s="9">
        <f t="shared" si="96"/>
        <v>0.04043126684636118</v>
      </c>
      <c r="Z182" s="9">
        <f t="shared" si="97"/>
        <v>0.013726245215067158</v>
      </c>
      <c r="AA182" s="9">
        <f t="shared" si="98"/>
        <v>0.0009513239257967338</v>
      </c>
      <c r="AB182" s="9"/>
      <c r="AC182" s="196">
        <v>-11</v>
      </c>
      <c r="AD182" s="196">
        <v>81</v>
      </c>
      <c r="AE182" s="196">
        <v>19</v>
      </c>
      <c r="AF182" s="196">
        <v>42</v>
      </c>
      <c r="AG182" s="196">
        <v>11</v>
      </c>
      <c r="AH182" s="196">
        <v>14</v>
      </c>
      <c r="AI182" s="196">
        <v>4</v>
      </c>
      <c r="AJ182" s="196">
        <v>1</v>
      </c>
      <c r="AK182" s="196">
        <v>161</v>
      </c>
      <c r="AL182" s="5"/>
      <c r="AM182" s="193">
        <v>-14</v>
      </c>
      <c r="AN182" s="193">
        <v>-34</v>
      </c>
      <c r="AO182" s="193">
        <v>-15</v>
      </c>
      <c r="AP182" s="193">
        <v>-16</v>
      </c>
      <c r="AQ182" s="193">
        <v>-8</v>
      </c>
      <c r="AR182" s="193">
        <v>7</v>
      </c>
      <c r="AS182" s="193">
        <v>0</v>
      </c>
      <c r="AT182" s="193">
        <v>-1</v>
      </c>
      <c r="AU182" s="193">
        <v>-81</v>
      </c>
      <c r="AV182">
        <f t="shared" si="99"/>
        <v>14</v>
      </c>
      <c r="AW182">
        <f t="shared" si="100"/>
        <v>34</v>
      </c>
      <c r="AX182">
        <f t="shared" si="101"/>
        <v>15</v>
      </c>
      <c r="AY182">
        <f t="shared" si="102"/>
        <v>16</v>
      </c>
      <c r="AZ182">
        <f t="shared" si="103"/>
        <v>8</v>
      </c>
      <c r="BA182">
        <f t="shared" si="104"/>
        <v>-7</v>
      </c>
      <c r="BB182">
        <f t="shared" si="105"/>
        <v>0</v>
      </c>
      <c r="BC182">
        <f t="shared" si="106"/>
        <v>1</v>
      </c>
      <c r="BD182">
        <f t="shared" si="107"/>
        <v>81</v>
      </c>
      <c r="BG182" s="188">
        <v>306777.73866666673</v>
      </c>
      <c r="BH182" s="107">
        <f t="shared" si="108"/>
        <v>76694.43466666668</v>
      </c>
      <c r="BI182" s="108">
        <f t="shared" si="109"/>
        <v>1840666.4320000005</v>
      </c>
      <c r="BJ182" s="27">
        <f t="shared" si="110"/>
        <v>460166.6080000001</v>
      </c>
      <c r="BK182" s="25">
        <f t="shared" si="111"/>
        <v>0.8</v>
      </c>
      <c r="BL182" s="26">
        <f t="shared" si="112"/>
        <v>0.2</v>
      </c>
      <c r="BM182" s="111">
        <f t="shared" si="115"/>
        <v>306777.73866666673</v>
      </c>
      <c r="BN182" s="186">
        <v>188327.24266666663</v>
      </c>
      <c r="BO182" s="135">
        <f t="shared" si="116"/>
        <v>47081.81066666666</v>
      </c>
      <c r="BP182" s="135">
        <f t="shared" si="131"/>
        <v>1129963.4559999998</v>
      </c>
      <c r="BQ182" s="135">
        <f t="shared" si="132"/>
        <v>282490.86399999994</v>
      </c>
      <c r="BR182" s="141">
        <f t="shared" si="117"/>
        <v>188327.24266666663</v>
      </c>
      <c r="BS182" s="185">
        <v>110652.44977777783</v>
      </c>
      <c r="BT182" s="135">
        <f t="shared" si="118"/>
        <v>27663.112444444458</v>
      </c>
      <c r="BU182" s="135">
        <f t="shared" si="133"/>
        <v>663914.698666667</v>
      </c>
      <c r="BV182" s="135">
        <f t="shared" si="119"/>
        <v>165978.67466666675</v>
      </c>
      <c r="BW182" s="141">
        <f t="shared" si="120"/>
        <v>110652.44977777783</v>
      </c>
      <c r="BX182" s="185">
        <v>98922.13333333335</v>
      </c>
      <c r="BY182" s="135">
        <f t="shared" si="121"/>
        <v>24730.533333333336</v>
      </c>
      <c r="BZ182" s="135">
        <f t="shared" si="134"/>
        <v>593532.8</v>
      </c>
      <c r="CA182" s="135">
        <f t="shared" si="122"/>
        <v>148383.2</v>
      </c>
      <c r="CB182" s="141">
        <f t="shared" si="123"/>
        <v>98922.13333333335</v>
      </c>
      <c r="CC182" s="230">
        <f t="shared" si="124"/>
        <v>302710.5546666667</v>
      </c>
      <c r="CD182" s="135">
        <f t="shared" si="125"/>
        <v>75677.63866666668</v>
      </c>
      <c r="CE182" s="135">
        <f t="shared" si="135"/>
        <v>1816263.3280000002</v>
      </c>
      <c r="CF182" s="135">
        <f t="shared" si="126"/>
        <v>454065.83200000005</v>
      </c>
      <c r="CG182" s="141">
        <f t="shared" si="127"/>
        <v>302710.5546666667</v>
      </c>
      <c r="CH182" s="185">
        <v>0</v>
      </c>
      <c r="CI182" s="135">
        <f t="shared" si="128"/>
        <v>0</v>
      </c>
      <c r="CJ182" s="135">
        <f t="shared" si="136"/>
        <v>0</v>
      </c>
      <c r="CK182" s="135">
        <f t="shared" si="129"/>
        <v>0</v>
      </c>
      <c r="CL182" s="141">
        <f t="shared" si="130"/>
        <v>0</v>
      </c>
    </row>
    <row r="183" spans="1:90" ht="12.75">
      <c r="A183" s="3" t="s">
        <v>401</v>
      </c>
      <c r="B183" s="3" t="s">
        <v>389</v>
      </c>
      <c r="C183" s="2" t="s">
        <v>186</v>
      </c>
      <c r="D183" s="5">
        <f t="shared" si="113"/>
        <v>31206</v>
      </c>
      <c r="E183" s="190">
        <v>235</v>
      </c>
      <c r="F183" s="18">
        <f t="shared" si="114"/>
        <v>352</v>
      </c>
      <c r="G183" s="214">
        <v>9.294238706470546</v>
      </c>
      <c r="H183" s="202">
        <v>103</v>
      </c>
      <c r="I183"/>
      <c r="J183" s="196">
        <v>2675</v>
      </c>
      <c r="K183" s="196">
        <v>6103</v>
      </c>
      <c r="L183" s="196">
        <v>8052</v>
      </c>
      <c r="M183" s="196">
        <v>5912</v>
      </c>
      <c r="N183" s="196">
        <v>4295</v>
      </c>
      <c r="O183" s="196">
        <v>2578</v>
      </c>
      <c r="P183" s="196">
        <v>1447</v>
      </c>
      <c r="Q183" s="196">
        <v>144</v>
      </c>
      <c r="R183" s="196">
        <v>31206</v>
      </c>
      <c r="S183" s="5"/>
      <c r="T183" s="9">
        <f t="shared" si="91"/>
        <v>0.08572069473819137</v>
      </c>
      <c r="U183" s="9">
        <f t="shared" si="92"/>
        <v>0.1955713644811895</v>
      </c>
      <c r="V183" s="9">
        <f t="shared" si="93"/>
        <v>0.25802730244183814</v>
      </c>
      <c r="W183" s="9">
        <f t="shared" si="94"/>
        <v>0.189450746651285</v>
      </c>
      <c r="X183" s="9">
        <f t="shared" si="95"/>
        <v>0.13763378837403065</v>
      </c>
      <c r="Y183" s="9">
        <f t="shared" si="96"/>
        <v>0.08261231814394668</v>
      </c>
      <c r="Z183" s="9">
        <f t="shared" si="97"/>
        <v>0.046369287957444084</v>
      </c>
      <c r="AA183" s="9">
        <f t="shared" si="98"/>
        <v>0.004614497212074601</v>
      </c>
      <c r="AB183" s="9"/>
      <c r="AC183" s="196">
        <v>50</v>
      </c>
      <c r="AD183" s="196">
        <v>-2</v>
      </c>
      <c r="AE183" s="196">
        <v>78</v>
      </c>
      <c r="AF183" s="196">
        <v>54</v>
      </c>
      <c r="AG183" s="196">
        <v>37</v>
      </c>
      <c r="AH183" s="196">
        <v>20</v>
      </c>
      <c r="AI183" s="196">
        <v>22</v>
      </c>
      <c r="AJ183" s="196">
        <v>5</v>
      </c>
      <c r="AK183" s="196">
        <v>264</v>
      </c>
      <c r="AL183" s="5"/>
      <c r="AM183" s="193">
        <v>-12</v>
      </c>
      <c r="AN183" s="193">
        <v>-22</v>
      </c>
      <c r="AO183" s="193">
        <v>-15</v>
      </c>
      <c r="AP183" s="193">
        <v>-1</v>
      </c>
      <c r="AQ183" s="193">
        <v>-15</v>
      </c>
      <c r="AR183" s="193">
        <v>-11</v>
      </c>
      <c r="AS183" s="193">
        <v>-8</v>
      </c>
      <c r="AT183" s="193">
        <v>-4</v>
      </c>
      <c r="AU183" s="193">
        <v>-88</v>
      </c>
      <c r="AV183">
        <f t="shared" si="99"/>
        <v>12</v>
      </c>
      <c r="AW183">
        <f t="shared" si="100"/>
        <v>22</v>
      </c>
      <c r="AX183">
        <f t="shared" si="101"/>
        <v>15</v>
      </c>
      <c r="AY183">
        <f t="shared" si="102"/>
        <v>1</v>
      </c>
      <c r="AZ183">
        <f t="shared" si="103"/>
        <v>15</v>
      </c>
      <c r="BA183">
        <f t="shared" si="104"/>
        <v>11</v>
      </c>
      <c r="BB183">
        <f t="shared" si="105"/>
        <v>8</v>
      </c>
      <c r="BC183">
        <f t="shared" si="106"/>
        <v>4</v>
      </c>
      <c r="BD183">
        <f t="shared" si="107"/>
        <v>88</v>
      </c>
      <c r="BG183" s="188">
        <v>225285.904</v>
      </c>
      <c r="BH183" s="107">
        <f t="shared" si="108"/>
        <v>56321.476</v>
      </c>
      <c r="BI183" s="108">
        <f t="shared" si="109"/>
        <v>1351715.424</v>
      </c>
      <c r="BJ183" s="27">
        <f t="shared" si="110"/>
        <v>337928.856</v>
      </c>
      <c r="BK183" s="25">
        <f t="shared" si="111"/>
        <v>0.8</v>
      </c>
      <c r="BL183" s="26">
        <f t="shared" si="112"/>
        <v>0.2</v>
      </c>
      <c r="BM183" s="111">
        <f t="shared" si="115"/>
        <v>225285.904</v>
      </c>
      <c r="BN183" s="186">
        <v>363691.50844444445</v>
      </c>
      <c r="BO183" s="135">
        <f t="shared" si="116"/>
        <v>90922.87711111111</v>
      </c>
      <c r="BP183" s="135">
        <f t="shared" si="131"/>
        <v>2182149.0506666666</v>
      </c>
      <c r="BQ183" s="135">
        <f t="shared" si="132"/>
        <v>545537.2626666666</v>
      </c>
      <c r="BR183" s="141">
        <f t="shared" si="117"/>
        <v>363691.50844444445</v>
      </c>
      <c r="BS183" s="185">
        <v>460979.02311111114</v>
      </c>
      <c r="BT183" s="135">
        <f t="shared" si="118"/>
        <v>115244.75577777778</v>
      </c>
      <c r="BU183" s="135">
        <f t="shared" si="133"/>
        <v>2765874.138666667</v>
      </c>
      <c r="BV183" s="135">
        <f t="shared" si="119"/>
        <v>691468.5346666668</v>
      </c>
      <c r="BW183" s="141">
        <f t="shared" si="120"/>
        <v>460979.02311111114</v>
      </c>
      <c r="BX183" s="185">
        <v>218061.97333333336</v>
      </c>
      <c r="BY183" s="135">
        <f t="shared" si="121"/>
        <v>54515.49333333334</v>
      </c>
      <c r="BZ183" s="135">
        <f t="shared" si="134"/>
        <v>1308371.84</v>
      </c>
      <c r="CA183" s="135">
        <f t="shared" si="122"/>
        <v>327092.96</v>
      </c>
      <c r="CB183" s="141">
        <f t="shared" si="123"/>
        <v>218061.97333333336</v>
      </c>
      <c r="CC183" s="230">
        <f t="shared" si="124"/>
        <v>464405.9768888889</v>
      </c>
      <c r="CD183" s="135">
        <f t="shared" si="125"/>
        <v>116101.49422222223</v>
      </c>
      <c r="CE183" s="135">
        <f t="shared" si="135"/>
        <v>2786435.8613333334</v>
      </c>
      <c r="CF183" s="135">
        <f t="shared" si="126"/>
        <v>696608.9653333334</v>
      </c>
      <c r="CG183" s="141">
        <f t="shared" si="127"/>
        <v>464405.9768888889</v>
      </c>
      <c r="CH183" s="185">
        <v>0</v>
      </c>
      <c r="CI183" s="135">
        <f t="shared" si="128"/>
        <v>0</v>
      </c>
      <c r="CJ183" s="135">
        <f t="shared" si="136"/>
        <v>0</v>
      </c>
      <c r="CK183" s="135">
        <f t="shared" si="129"/>
        <v>0</v>
      </c>
      <c r="CL183" s="141">
        <f t="shared" si="130"/>
        <v>0</v>
      </c>
    </row>
    <row r="184" spans="1:90" ht="12.75">
      <c r="A184" s="3" t="s">
        <v>378</v>
      </c>
      <c r="B184" s="3" t="s">
        <v>379</v>
      </c>
      <c r="C184" s="2" t="s">
        <v>187</v>
      </c>
      <c r="D184" s="5">
        <f t="shared" si="113"/>
        <v>44511</v>
      </c>
      <c r="E184" s="190">
        <v>492</v>
      </c>
      <c r="F184" s="18">
        <f t="shared" si="114"/>
        <v>93</v>
      </c>
      <c r="G184" s="214">
        <v>5.510504762236221</v>
      </c>
      <c r="H184" s="202">
        <v>29</v>
      </c>
      <c r="I184"/>
      <c r="J184" s="196">
        <v>18581</v>
      </c>
      <c r="K184" s="196">
        <v>8721</v>
      </c>
      <c r="L184" s="196">
        <v>7350</v>
      </c>
      <c r="M184" s="196">
        <v>4697</v>
      </c>
      <c r="N184" s="196">
        <v>2850</v>
      </c>
      <c r="O184" s="196">
        <v>1417</v>
      </c>
      <c r="P184" s="196">
        <v>830</v>
      </c>
      <c r="Q184" s="196">
        <v>65</v>
      </c>
      <c r="R184" s="196">
        <v>44511</v>
      </c>
      <c r="S184" s="5"/>
      <c r="T184" s="9">
        <f t="shared" si="91"/>
        <v>0.417447372559592</v>
      </c>
      <c r="U184" s="9">
        <f t="shared" si="92"/>
        <v>0.19592909617847273</v>
      </c>
      <c r="V184" s="9">
        <f t="shared" si="93"/>
        <v>0.16512772123744693</v>
      </c>
      <c r="W184" s="9">
        <f t="shared" si="94"/>
        <v>0.10552447709554942</v>
      </c>
      <c r="X184" s="9">
        <f t="shared" si="95"/>
        <v>0.06402911639819371</v>
      </c>
      <c r="Y184" s="9">
        <f t="shared" si="96"/>
        <v>0.03183482734604929</v>
      </c>
      <c r="Z184" s="9">
        <f t="shared" si="97"/>
        <v>0.018647076003684482</v>
      </c>
      <c r="AA184" s="9">
        <f t="shared" si="98"/>
        <v>0.0014603131810114354</v>
      </c>
      <c r="AB184" s="9"/>
      <c r="AC184" s="196">
        <v>-3</v>
      </c>
      <c r="AD184" s="196">
        <v>61</v>
      </c>
      <c r="AE184" s="196">
        <v>-27</v>
      </c>
      <c r="AF184" s="196">
        <v>27</v>
      </c>
      <c r="AG184" s="196">
        <v>12</v>
      </c>
      <c r="AH184" s="196">
        <v>2</v>
      </c>
      <c r="AI184" s="196">
        <v>-2</v>
      </c>
      <c r="AJ184" s="196">
        <v>-1</v>
      </c>
      <c r="AK184" s="196">
        <v>69</v>
      </c>
      <c r="AL184" s="5"/>
      <c r="AM184" s="193">
        <v>0</v>
      </c>
      <c r="AN184" s="193">
        <v>-4</v>
      </c>
      <c r="AO184" s="193">
        <v>-1</v>
      </c>
      <c r="AP184" s="193">
        <v>-15</v>
      </c>
      <c r="AQ184" s="193">
        <v>-8</v>
      </c>
      <c r="AR184" s="193">
        <v>0</v>
      </c>
      <c r="AS184" s="193">
        <v>4</v>
      </c>
      <c r="AT184" s="193">
        <v>0</v>
      </c>
      <c r="AU184" s="193">
        <v>-24</v>
      </c>
      <c r="AV184">
        <f t="shared" si="99"/>
        <v>0</v>
      </c>
      <c r="AW184">
        <f t="shared" si="100"/>
        <v>4</v>
      </c>
      <c r="AX184">
        <f t="shared" si="101"/>
        <v>1</v>
      </c>
      <c r="AY184">
        <f t="shared" si="102"/>
        <v>15</v>
      </c>
      <c r="AZ184">
        <f t="shared" si="103"/>
        <v>8</v>
      </c>
      <c r="BA184">
        <f t="shared" si="104"/>
        <v>0</v>
      </c>
      <c r="BB184">
        <f t="shared" si="105"/>
        <v>-4</v>
      </c>
      <c r="BC184">
        <f t="shared" si="106"/>
        <v>0</v>
      </c>
      <c r="BD184">
        <f t="shared" si="107"/>
        <v>24</v>
      </c>
      <c r="BG184" s="188">
        <v>162344.016</v>
      </c>
      <c r="BH184" s="107">
        <f t="shared" si="108"/>
        <v>40586.004</v>
      </c>
      <c r="BI184" s="108">
        <f t="shared" si="109"/>
        <v>974064.096</v>
      </c>
      <c r="BJ184" s="27">
        <f t="shared" si="110"/>
        <v>243516.024</v>
      </c>
      <c r="BK184" s="25">
        <f t="shared" si="111"/>
        <v>0.8</v>
      </c>
      <c r="BL184" s="26">
        <f t="shared" si="112"/>
        <v>0.2</v>
      </c>
      <c r="BM184" s="111">
        <f t="shared" si="115"/>
        <v>162344.016</v>
      </c>
      <c r="BN184" s="186">
        <v>180620.44355555554</v>
      </c>
      <c r="BO184" s="135">
        <f t="shared" si="116"/>
        <v>45155.110888888885</v>
      </c>
      <c r="BP184" s="135">
        <f t="shared" si="131"/>
        <v>1083722.6613333332</v>
      </c>
      <c r="BQ184" s="135">
        <f t="shared" si="132"/>
        <v>270930.6653333333</v>
      </c>
      <c r="BR184" s="141">
        <f t="shared" si="117"/>
        <v>180620.44355555554</v>
      </c>
      <c r="BS184" s="185">
        <v>127770.1857777778</v>
      </c>
      <c r="BT184" s="135">
        <f t="shared" si="118"/>
        <v>31942.54644444445</v>
      </c>
      <c r="BU184" s="135">
        <f t="shared" si="133"/>
        <v>766621.1146666668</v>
      </c>
      <c r="BV184" s="135">
        <f t="shared" si="119"/>
        <v>191655.2786666667</v>
      </c>
      <c r="BW184" s="141">
        <f t="shared" si="120"/>
        <v>127770.1857777778</v>
      </c>
      <c r="BX184" s="185">
        <v>113990.61333333334</v>
      </c>
      <c r="BY184" s="135">
        <f t="shared" si="121"/>
        <v>28497.653333333335</v>
      </c>
      <c r="BZ184" s="135">
        <f t="shared" si="134"/>
        <v>683943.68</v>
      </c>
      <c r="CA184" s="135">
        <f t="shared" si="122"/>
        <v>170985.92</v>
      </c>
      <c r="CB184" s="141">
        <f t="shared" si="123"/>
        <v>113990.61333333334</v>
      </c>
      <c r="CC184" s="230">
        <f t="shared" si="124"/>
        <v>105332.8977777778</v>
      </c>
      <c r="CD184" s="135">
        <f t="shared" si="125"/>
        <v>26333.22444444445</v>
      </c>
      <c r="CE184" s="135">
        <f t="shared" si="135"/>
        <v>631997.3866666668</v>
      </c>
      <c r="CF184" s="135">
        <f t="shared" si="126"/>
        <v>157999.3466666667</v>
      </c>
      <c r="CG184" s="141">
        <f t="shared" si="127"/>
        <v>105332.8977777778</v>
      </c>
      <c r="CH184" s="185">
        <v>0</v>
      </c>
      <c r="CI184" s="135">
        <f t="shared" si="128"/>
        <v>0</v>
      </c>
      <c r="CJ184" s="135">
        <f t="shared" si="136"/>
        <v>0</v>
      </c>
      <c r="CK184" s="135">
        <f t="shared" si="129"/>
        <v>0</v>
      </c>
      <c r="CL184" s="141">
        <f t="shared" si="130"/>
        <v>0</v>
      </c>
    </row>
    <row r="185" spans="1:90" ht="12.75">
      <c r="A185" s="3"/>
      <c r="B185" s="3" t="s">
        <v>386</v>
      </c>
      <c r="C185" s="2" t="s">
        <v>188</v>
      </c>
      <c r="D185" s="5">
        <f t="shared" si="113"/>
        <v>72634</v>
      </c>
      <c r="E185" s="190">
        <v>991</v>
      </c>
      <c r="F185" s="18">
        <f t="shared" si="114"/>
        <v>150</v>
      </c>
      <c r="G185" s="214">
        <v>4.271706951007315</v>
      </c>
      <c r="H185" s="202">
        <v>107</v>
      </c>
      <c r="I185"/>
      <c r="J185" s="196">
        <v>38856</v>
      </c>
      <c r="K185" s="196">
        <v>17279</v>
      </c>
      <c r="L185" s="196">
        <v>8594</v>
      </c>
      <c r="M185" s="196">
        <v>4793</v>
      </c>
      <c r="N185" s="196">
        <v>1937</v>
      </c>
      <c r="O185" s="196">
        <v>693</v>
      </c>
      <c r="P185" s="196">
        <v>432</v>
      </c>
      <c r="Q185" s="196">
        <v>50</v>
      </c>
      <c r="R185" s="196">
        <v>72634</v>
      </c>
      <c r="S185" s="5"/>
      <c r="T185" s="9">
        <f t="shared" si="91"/>
        <v>0.5349560811741058</v>
      </c>
      <c r="U185" s="9">
        <f t="shared" si="92"/>
        <v>0.23789134565079714</v>
      </c>
      <c r="V185" s="9">
        <f t="shared" si="93"/>
        <v>0.11831924443098274</v>
      </c>
      <c r="W185" s="9">
        <f t="shared" si="94"/>
        <v>0.06598838009747501</v>
      </c>
      <c r="X185" s="9">
        <f t="shared" si="95"/>
        <v>0.026667951647988547</v>
      </c>
      <c r="Y185" s="9">
        <f t="shared" si="96"/>
        <v>0.009540986314948922</v>
      </c>
      <c r="Z185" s="9">
        <f t="shared" si="97"/>
        <v>0.005947627832695432</v>
      </c>
      <c r="AA185" s="9">
        <f t="shared" si="98"/>
        <v>0.0006883828510064157</v>
      </c>
      <c r="AB185" s="9"/>
      <c r="AC185" s="196">
        <v>88</v>
      </c>
      <c r="AD185" s="196">
        <v>173</v>
      </c>
      <c r="AE185" s="196">
        <v>7</v>
      </c>
      <c r="AF185" s="196">
        <v>88</v>
      </c>
      <c r="AG185" s="196">
        <v>36</v>
      </c>
      <c r="AH185" s="196">
        <v>5</v>
      </c>
      <c r="AI185" s="196">
        <v>3</v>
      </c>
      <c r="AJ185" s="196">
        <v>2</v>
      </c>
      <c r="AK185" s="196">
        <v>402</v>
      </c>
      <c r="AL185" s="5"/>
      <c r="AM185" s="193">
        <v>229</v>
      </c>
      <c r="AN185" s="193">
        <v>8</v>
      </c>
      <c r="AO185" s="193">
        <v>8</v>
      </c>
      <c r="AP185" s="193">
        <v>1</v>
      </c>
      <c r="AQ185" s="193">
        <v>3</v>
      </c>
      <c r="AR185" s="193">
        <v>2</v>
      </c>
      <c r="AS185" s="193">
        <v>1</v>
      </c>
      <c r="AT185" s="193">
        <v>0</v>
      </c>
      <c r="AU185" s="193">
        <v>252</v>
      </c>
      <c r="AV185">
        <f t="shared" si="99"/>
        <v>-229</v>
      </c>
      <c r="AW185">
        <f t="shared" si="100"/>
        <v>-8</v>
      </c>
      <c r="AX185">
        <f t="shared" si="101"/>
        <v>-8</v>
      </c>
      <c r="AY185">
        <f t="shared" si="102"/>
        <v>-1</v>
      </c>
      <c r="AZ185">
        <f t="shared" si="103"/>
        <v>-3</v>
      </c>
      <c r="BA185">
        <f t="shared" si="104"/>
        <v>-2</v>
      </c>
      <c r="BB185">
        <f t="shared" si="105"/>
        <v>-1</v>
      </c>
      <c r="BC185">
        <f t="shared" si="106"/>
        <v>0</v>
      </c>
      <c r="BD185">
        <f t="shared" si="107"/>
        <v>-252</v>
      </c>
      <c r="BG185" s="188">
        <v>383312.26</v>
      </c>
      <c r="BH185" s="107" t="str">
        <f t="shared" si="108"/>
        <v>0</v>
      </c>
      <c r="BI185" s="108">
        <f t="shared" si="109"/>
        <v>2299873.56</v>
      </c>
      <c r="BJ185" s="27">
        <f t="shared" si="110"/>
        <v>0</v>
      </c>
      <c r="BK185" s="25" t="str">
        <f t="shared" si="111"/>
        <v>100%</v>
      </c>
      <c r="BL185" s="26" t="str">
        <f t="shared" si="112"/>
        <v>0%</v>
      </c>
      <c r="BM185" s="111">
        <f t="shared" si="115"/>
        <v>383312.26</v>
      </c>
      <c r="BN185" s="186">
        <v>370615.5033333333</v>
      </c>
      <c r="BO185" s="135" t="str">
        <f t="shared" si="116"/>
        <v>0</v>
      </c>
      <c r="BP185" s="135">
        <f t="shared" si="131"/>
        <v>2223693.0199999996</v>
      </c>
      <c r="BQ185" s="135">
        <f t="shared" si="132"/>
        <v>0</v>
      </c>
      <c r="BR185" s="141">
        <f t="shared" si="117"/>
        <v>370615.5033333333</v>
      </c>
      <c r="BS185" s="185">
        <v>512858.5788888889</v>
      </c>
      <c r="BT185" s="135" t="str">
        <f t="shared" si="118"/>
        <v>0</v>
      </c>
      <c r="BU185" s="135">
        <f t="shared" si="133"/>
        <v>3077151.473333333</v>
      </c>
      <c r="BV185" s="135">
        <f t="shared" si="119"/>
        <v>0</v>
      </c>
      <c r="BW185" s="141">
        <f t="shared" si="120"/>
        <v>512858.5788888889</v>
      </c>
      <c r="BX185" s="185">
        <v>569265.8666666666</v>
      </c>
      <c r="BY185" s="135" t="str">
        <f t="shared" si="121"/>
        <v>0</v>
      </c>
      <c r="BZ185" s="135">
        <f t="shared" si="134"/>
        <v>3415595.1999999993</v>
      </c>
      <c r="CA185" s="135">
        <f t="shared" si="122"/>
        <v>0</v>
      </c>
      <c r="CB185" s="141">
        <f t="shared" si="123"/>
        <v>569265.8666666666</v>
      </c>
      <c r="CC185" s="230">
        <f t="shared" si="124"/>
        <v>290594.99555555556</v>
      </c>
      <c r="CD185" s="135" t="str">
        <f t="shared" si="125"/>
        <v>0</v>
      </c>
      <c r="CE185" s="135">
        <f t="shared" si="135"/>
        <v>1743569.9733333334</v>
      </c>
      <c r="CF185" s="135">
        <f t="shared" si="126"/>
        <v>0</v>
      </c>
      <c r="CG185" s="141">
        <f t="shared" si="127"/>
        <v>290594.99555555556</v>
      </c>
      <c r="CH185" s="185">
        <v>0</v>
      </c>
      <c r="CI185" s="135" t="str">
        <f t="shared" si="128"/>
        <v>0</v>
      </c>
      <c r="CJ185" s="135">
        <f t="shared" si="136"/>
        <v>0</v>
      </c>
      <c r="CK185" s="135">
        <f t="shared" si="129"/>
        <v>0</v>
      </c>
      <c r="CL185" s="141">
        <f t="shared" si="130"/>
        <v>0</v>
      </c>
    </row>
    <row r="186" spans="1:90" ht="12.75">
      <c r="A186" s="3" t="s">
        <v>395</v>
      </c>
      <c r="B186" s="3" t="s">
        <v>384</v>
      </c>
      <c r="C186" s="2" t="s">
        <v>189</v>
      </c>
      <c r="D186" s="5">
        <f t="shared" si="113"/>
        <v>56226</v>
      </c>
      <c r="E186" s="190">
        <v>301</v>
      </c>
      <c r="F186" s="18">
        <f t="shared" si="114"/>
        <v>323</v>
      </c>
      <c r="G186" s="214">
        <v>8.374012480788663</v>
      </c>
      <c r="H186" s="202">
        <v>72</v>
      </c>
      <c r="I186"/>
      <c r="J186" s="196">
        <v>3293</v>
      </c>
      <c r="K186" s="196">
        <v>8683</v>
      </c>
      <c r="L186" s="196">
        <v>19550</v>
      </c>
      <c r="M186" s="196">
        <v>9814</v>
      </c>
      <c r="N186" s="196">
        <v>6959</v>
      </c>
      <c r="O186" s="196">
        <v>4417</v>
      </c>
      <c r="P186" s="196">
        <v>3183</v>
      </c>
      <c r="Q186" s="196">
        <v>327</v>
      </c>
      <c r="R186" s="196">
        <v>56226</v>
      </c>
      <c r="S186" s="5"/>
      <c r="T186" s="9">
        <f t="shared" si="91"/>
        <v>0.05856721089887241</v>
      </c>
      <c r="U186" s="9">
        <f t="shared" si="92"/>
        <v>0.1544303347205919</v>
      </c>
      <c r="V186" s="9">
        <f t="shared" si="93"/>
        <v>0.3477039092234909</v>
      </c>
      <c r="W186" s="9">
        <f t="shared" si="94"/>
        <v>0.17454558389357236</v>
      </c>
      <c r="X186" s="9">
        <f t="shared" si="95"/>
        <v>0.12376836339060221</v>
      </c>
      <c r="Y186" s="9">
        <f t="shared" si="96"/>
        <v>0.07855796250844804</v>
      </c>
      <c r="Z186" s="9">
        <f t="shared" si="97"/>
        <v>0.0566108206167965</v>
      </c>
      <c r="AA186" s="9">
        <f t="shared" si="98"/>
        <v>0.005815814747625654</v>
      </c>
      <c r="AB186" s="9"/>
      <c r="AC186" s="196">
        <v>10</v>
      </c>
      <c r="AD186" s="196">
        <v>13</v>
      </c>
      <c r="AE186" s="196">
        <v>66</v>
      </c>
      <c r="AF186" s="196">
        <v>19</v>
      </c>
      <c r="AG186" s="196">
        <v>28</v>
      </c>
      <c r="AH186" s="196">
        <v>29</v>
      </c>
      <c r="AI186" s="196">
        <v>32</v>
      </c>
      <c r="AJ186" s="196">
        <v>5</v>
      </c>
      <c r="AK186" s="196">
        <v>202</v>
      </c>
      <c r="AL186" s="5"/>
      <c r="AM186" s="193">
        <v>3</v>
      </c>
      <c r="AN186" s="193">
        <v>-42</v>
      </c>
      <c r="AO186" s="193">
        <v>-61</v>
      </c>
      <c r="AP186" s="193">
        <v>-27</v>
      </c>
      <c r="AQ186" s="193">
        <v>-8</v>
      </c>
      <c r="AR186" s="193">
        <v>6</v>
      </c>
      <c r="AS186" s="193">
        <v>5</v>
      </c>
      <c r="AT186" s="193">
        <v>3</v>
      </c>
      <c r="AU186" s="193">
        <v>-121</v>
      </c>
      <c r="AV186">
        <f t="shared" si="99"/>
        <v>-3</v>
      </c>
      <c r="AW186">
        <f t="shared" si="100"/>
        <v>42</v>
      </c>
      <c r="AX186">
        <f t="shared" si="101"/>
        <v>61</v>
      </c>
      <c r="AY186">
        <f t="shared" si="102"/>
        <v>27</v>
      </c>
      <c r="AZ186">
        <f t="shared" si="103"/>
        <v>8</v>
      </c>
      <c r="BA186">
        <f t="shared" si="104"/>
        <v>-6</v>
      </c>
      <c r="BB186">
        <f t="shared" si="105"/>
        <v>-5</v>
      </c>
      <c r="BC186">
        <f t="shared" si="106"/>
        <v>-3</v>
      </c>
      <c r="BD186">
        <f t="shared" si="107"/>
        <v>121</v>
      </c>
      <c r="BG186" s="188">
        <v>552404.6186666666</v>
      </c>
      <c r="BH186" s="107">
        <f t="shared" si="108"/>
        <v>138101.15466666664</v>
      </c>
      <c r="BI186" s="108">
        <f t="shared" si="109"/>
        <v>3314427.7119999994</v>
      </c>
      <c r="BJ186" s="27">
        <f t="shared" si="110"/>
        <v>828606.9279999998</v>
      </c>
      <c r="BK186" s="25">
        <f t="shared" si="111"/>
        <v>0.8</v>
      </c>
      <c r="BL186" s="26">
        <f t="shared" si="112"/>
        <v>0.2</v>
      </c>
      <c r="BM186" s="111">
        <f t="shared" si="115"/>
        <v>552404.6186666666</v>
      </c>
      <c r="BN186" s="186">
        <v>489205.35199999996</v>
      </c>
      <c r="BO186" s="135">
        <f t="shared" si="116"/>
        <v>122301.33799999999</v>
      </c>
      <c r="BP186" s="135">
        <f t="shared" si="131"/>
        <v>2935232.1119999997</v>
      </c>
      <c r="BQ186" s="135">
        <f t="shared" si="132"/>
        <v>733808.0279999999</v>
      </c>
      <c r="BR186" s="141">
        <f t="shared" si="117"/>
        <v>489205.35199999996</v>
      </c>
      <c r="BS186" s="185">
        <v>492311.0151111112</v>
      </c>
      <c r="BT186" s="135">
        <f t="shared" si="118"/>
        <v>123077.7537777778</v>
      </c>
      <c r="BU186" s="135">
        <f t="shared" si="133"/>
        <v>2953866.0906666676</v>
      </c>
      <c r="BV186" s="135">
        <f t="shared" si="119"/>
        <v>738466.5226666669</v>
      </c>
      <c r="BW186" s="141">
        <f t="shared" si="120"/>
        <v>492311.0151111112</v>
      </c>
      <c r="BX186" s="185">
        <v>448533.9733333334</v>
      </c>
      <c r="BY186" s="135">
        <f t="shared" si="121"/>
        <v>112133.49333333335</v>
      </c>
      <c r="BZ186" s="135">
        <f t="shared" si="134"/>
        <v>2691203.8400000003</v>
      </c>
      <c r="CA186" s="135">
        <f t="shared" si="122"/>
        <v>672800.9600000001</v>
      </c>
      <c r="CB186" s="141">
        <f t="shared" si="123"/>
        <v>448533.9733333334</v>
      </c>
      <c r="CC186" s="230">
        <f t="shared" si="124"/>
        <v>410707.9235555556</v>
      </c>
      <c r="CD186" s="135">
        <f t="shared" si="125"/>
        <v>102676.9808888889</v>
      </c>
      <c r="CE186" s="135">
        <f t="shared" si="135"/>
        <v>2464247.5413333336</v>
      </c>
      <c r="CF186" s="135">
        <f t="shared" si="126"/>
        <v>616061.8853333334</v>
      </c>
      <c r="CG186" s="141">
        <f t="shared" si="127"/>
        <v>410707.9235555556</v>
      </c>
      <c r="CH186" s="185">
        <v>0</v>
      </c>
      <c r="CI186" s="135">
        <f t="shared" si="128"/>
        <v>0</v>
      </c>
      <c r="CJ186" s="135">
        <f t="shared" si="136"/>
        <v>0</v>
      </c>
      <c r="CK186" s="135">
        <f t="shared" si="129"/>
        <v>0</v>
      </c>
      <c r="CL186" s="141">
        <f t="shared" si="130"/>
        <v>0</v>
      </c>
    </row>
    <row r="187" spans="1:90" ht="12.75">
      <c r="A187" s="3" t="s">
        <v>392</v>
      </c>
      <c r="B187" s="3" t="s">
        <v>379</v>
      </c>
      <c r="C187" s="2" t="s">
        <v>190</v>
      </c>
      <c r="D187" s="5">
        <f t="shared" si="113"/>
        <v>48767</v>
      </c>
      <c r="E187" s="190">
        <v>381</v>
      </c>
      <c r="F187" s="18">
        <f t="shared" si="114"/>
        <v>289</v>
      </c>
      <c r="G187" s="214">
        <v>7.053851372960436</v>
      </c>
      <c r="H187" s="202">
        <v>21</v>
      </c>
      <c r="I187"/>
      <c r="J187" s="196">
        <v>13031</v>
      </c>
      <c r="K187" s="196">
        <v>12134</v>
      </c>
      <c r="L187" s="196">
        <v>12418</v>
      </c>
      <c r="M187" s="196">
        <v>6214</v>
      </c>
      <c r="N187" s="196">
        <v>3055</v>
      </c>
      <c r="O187" s="196">
        <v>1447</v>
      </c>
      <c r="P187" s="196">
        <v>411</v>
      </c>
      <c r="Q187" s="196">
        <v>57</v>
      </c>
      <c r="R187" s="196">
        <v>48767</v>
      </c>
      <c r="S187" s="5"/>
      <c r="T187" s="9">
        <f t="shared" si="91"/>
        <v>0.26720938339450856</v>
      </c>
      <c r="U187" s="9">
        <f t="shared" si="92"/>
        <v>0.24881579756802755</v>
      </c>
      <c r="V187" s="9">
        <f t="shared" si="93"/>
        <v>0.25463940779625566</v>
      </c>
      <c r="W187" s="9">
        <f t="shared" si="94"/>
        <v>0.12742223224721635</v>
      </c>
      <c r="X187" s="9">
        <f t="shared" si="95"/>
        <v>0.06264482129308754</v>
      </c>
      <c r="Y187" s="9">
        <f t="shared" si="96"/>
        <v>0.02967170422621855</v>
      </c>
      <c r="Z187" s="9">
        <f t="shared" si="97"/>
        <v>0.008427830295076589</v>
      </c>
      <c r="AA187" s="9">
        <f t="shared" si="98"/>
        <v>0.001168823179609162</v>
      </c>
      <c r="AB187" s="9"/>
      <c r="AC187" s="196">
        <v>29</v>
      </c>
      <c r="AD187" s="196">
        <v>27</v>
      </c>
      <c r="AE187" s="196">
        <v>51</v>
      </c>
      <c r="AF187" s="196">
        <v>107</v>
      </c>
      <c r="AG187" s="196">
        <v>32</v>
      </c>
      <c r="AH187" s="196">
        <v>3</v>
      </c>
      <c r="AI187" s="196">
        <v>1</v>
      </c>
      <c r="AJ187" s="196">
        <v>-1</v>
      </c>
      <c r="AK187" s="196">
        <v>249</v>
      </c>
      <c r="AL187" s="5"/>
      <c r="AM187" s="193">
        <v>-17</v>
      </c>
      <c r="AN187" s="193">
        <v>-8</v>
      </c>
      <c r="AO187" s="193">
        <v>-8</v>
      </c>
      <c r="AP187" s="193">
        <v>-2</v>
      </c>
      <c r="AQ187" s="193">
        <v>0</v>
      </c>
      <c r="AR187" s="193">
        <v>-4</v>
      </c>
      <c r="AS187" s="193">
        <v>0</v>
      </c>
      <c r="AT187" s="193">
        <v>-1</v>
      </c>
      <c r="AU187" s="193">
        <v>-40</v>
      </c>
      <c r="AV187">
        <f t="shared" si="99"/>
        <v>17</v>
      </c>
      <c r="AW187">
        <f t="shared" si="100"/>
        <v>8</v>
      </c>
      <c r="AX187">
        <f t="shared" si="101"/>
        <v>8</v>
      </c>
      <c r="AY187">
        <f t="shared" si="102"/>
        <v>2</v>
      </c>
      <c r="AZ187">
        <f t="shared" si="103"/>
        <v>0</v>
      </c>
      <c r="BA187">
        <f t="shared" si="104"/>
        <v>4</v>
      </c>
      <c r="BB187">
        <f t="shared" si="105"/>
        <v>0</v>
      </c>
      <c r="BC187">
        <f t="shared" si="106"/>
        <v>1</v>
      </c>
      <c r="BD187">
        <f t="shared" si="107"/>
        <v>40</v>
      </c>
      <c r="BG187" s="188">
        <v>521829.1893333333</v>
      </c>
      <c r="BH187" s="107">
        <f t="shared" si="108"/>
        <v>130457.29733333332</v>
      </c>
      <c r="BI187" s="108">
        <f t="shared" si="109"/>
        <v>3130975.136</v>
      </c>
      <c r="BJ187" s="27">
        <f t="shared" si="110"/>
        <v>782743.784</v>
      </c>
      <c r="BK187" s="25">
        <f t="shared" si="111"/>
        <v>0.8</v>
      </c>
      <c r="BL187" s="26">
        <f t="shared" si="112"/>
        <v>0.2</v>
      </c>
      <c r="BM187" s="111">
        <f t="shared" si="115"/>
        <v>521829.1893333333</v>
      </c>
      <c r="BN187" s="186">
        <v>619299.7422222222</v>
      </c>
      <c r="BO187" s="135">
        <f t="shared" si="116"/>
        <v>154824.93555555554</v>
      </c>
      <c r="BP187" s="135">
        <f t="shared" si="131"/>
        <v>3715798.453333333</v>
      </c>
      <c r="BQ187" s="135">
        <f t="shared" si="132"/>
        <v>928949.6133333333</v>
      </c>
      <c r="BR187" s="141">
        <f t="shared" si="117"/>
        <v>619299.7422222222</v>
      </c>
      <c r="BS187" s="185">
        <v>390101.1653333334</v>
      </c>
      <c r="BT187" s="135">
        <f t="shared" si="118"/>
        <v>97525.29133333336</v>
      </c>
      <c r="BU187" s="135">
        <f t="shared" si="133"/>
        <v>2340606.9920000006</v>
      </c>
      <c r="BV187" s="135">
        <f t="shared" si="119"/>
        <v>585151.7480000001</v>
      </c>
      <c r="BW187" s="141">
        <f t="shared" si="120"/>
        <v>390101.1653333334</v>
      </c>
      <c r="BX187" s="185">
        <v>500718.18666666665</v>
      </c>
      <c r="BY187" s="135">
        <f t="shared" si="121"/>
        <v>125179.54666666666</v>
      </c>
      <c r="BZ187" s="135">
        <f t="shared" si="134"/>
        <v>3004309.12</v>
      </c>
      <c r="CA187" s="135">
        <f t="shared" si="122"/>
        <v>751077.28</v>
      </c>
      <c r="CB187" s="141">
        <f t="shared" si="123"/>
        <v>500718.18666666665</v>
      </c>
      <c r="CC187" s="230">
        <f t="shared" si="124"/>
        <v>323224.6542222223</v>
      </c>
      <c r="CD187" s="135">
        <f t="shared" si="125"/>
        <v>80806.16355555557</v>
      </c>
      <c r="CE187" s="135">
        <f t="shared" si="135"/>
        <v>1939347.9253333337</v>
      </c>
      <c r="CF187" s="135">
        <f t="shared" si="126"/>
        <v>484836.9813333334</v>
      </c>
      <c r="CG187" s="141">
        <f t="shared" si="127"/>
        <v>323224.6542222223</v>
      </c>
      <c r="CH187" s="185">
        <v>0</v>
      </c>
      <c r="CI187" s="135">
        <f t="shared" si="128"/>
        <v>0</v>
      </c>
      <c r="CJ187" s="135">
        <f t="shared" si="136"/>
        <v>0</v>
      </c>
      <c r="CK187" s="135">
        <f t="shared" si="129"/>
        <v>0</v>
      </c>
      <c r="CL187" s="141">
        <f t="shared" si="130"/>
        <v>0</v>
      </c>
    </row>
    <row r="188" spans="1:90" ht="12.75">
      <c r="A188" s="3"/>
      <c r="B188" s="3" t="s">
        <v>386</v>
      </c>
      <c r="C188" s="2" t="s">
        <v>191</v>
      </c>
      <c r="D188" s="5">
        <f t="shared" si="113"/>
        <v>74170</v>
      </c>
      <c r="E188" s="190">
        <v>799</v>
      </c>
      <c r="F188" s="18">
        <f t="shared" si="114"/>
        <v>210</v>
      </c>
      <c r="G188" s="214">
        <v>4.238931091188134</v>
      </c>
      <c r="H188" s="202">
        <v>124</v>
      </c>
      <c r="I188"/>
      <c r="J188" s="196">
        <v>35200</v>
      </c>
      <c r="K188" s="196">
        <v>15093</v>
      </c>
      <c r="L188" s="196">
        <v>11024</v>
      </c>
      <c r="M188" s="196">
        <v>7314</v>
      </c>
      <c r="N188" s="196">
        <v>3587</v>
      </c>
      <c r="O188" s="196">
        <v>1435</v>
      </c>
      <c r="P188" s="196">
        <v>488</v>
      </c>
      <c r="Q188" s="196">
        <v>29</v>
      </c>
      <c r="R188" s="196">
        <v>74170</v>
      </c>
      <c r="S188" s="5"/>
      <c r="T188" s="9">
        <f t="shared" si="91"/>
        <v>0.47458541189160036</v>
      </c>
      <c r="U188" s="9">
        <f t="shared" si="92"/>
        <v>0.2034919778886342</v>
      </c>
      <c r="V188" s="9">
        <f t="shared" si="93"/>
        <v>0.14863152217877848</v>
      </c>
      <c r="W188" s="9">
        <f t="shared" si="94"/>
        <v>0.09861129836861264</v>
      </c>
      <c r="X188" s="9">
        <f t="shared" si="95"/>
        <v>0.04836187137656735</v>
      </c>
      <c r="Y188" s="9">
        <f t="shared" si="96"/>
        <v>0.01934744505864905</v>
      </c>
      <c r="Z188" s="9">
        <f t="shared" si="97"/>
        <v>0.0065794795739517326</v>
      </c>
      <c r="AA188" s="9">
        <f t="shared" si="98"/>
        <v>0.00039099366320614806</v>
      </c>
      <c r="AB188" s="9"/>
      <c r="AC188" s="196">
        <v>49</v>
      </c>
      <c r="AD188" s="196">
        <v>123</v>
      </c>
      <c r="AE188" s="196">
        <v>50</v>
      </c>
      <c r="AF188" s="196">
        <v>52</v>
      </c>
      <c r="AG188" s="196">
        <v>48</v>
      </c>
      <c r="AH188" s="196">
        <v>6</v>
      </c>
      <c r="AI188" s="196">
        <v>11</v>
      </c>
      <c r="AJ188" s="196">
        <v>0</v>
      </c>
      <c r="AK188" s="196">
        <v>339</v>
      </c>
      <c r="AL188" s="5"/>
      <c r="AM188" s="193">
        <v>79</v>
      </c>
      <c r="AN188" s="193">
        <v>33</v>
      </c>
      <c r="AO188" s="193">
        <v>6</v>
      </c>
      <c r="AP188" s="193">
        <v>15</v>
      </c>
      <c r="AQ188" s="193">
        <v>4</v>
      </c>
      <c r="AR188" s="193">
        <v>-5</v>
      </c>
      <c r="AS188" s="193">
        <v>-3</v>
      </c>
      <c r="AT188" s="193">
        <v>0</v>
      </c>
      <c r="AU188" s="193">
        <v>129</v>
      </c>
      <c r="AV188">
        <f t="shared" si="99"/>
        <v>-79</v>
      </c>
      <c r="AW188">
        <f t="shared" si="100"/>
        <v>-33</v>
      </c>
      <c r="AX188">
        <f t="shared" si="101"/>
        <v>-6</v>
      </c>
      <c r="AY188">
        <f t="shared" si="102"/>
        <v>-15</v>
      </c>
      <c r="AZ188">
        <f t="shared" si="103"/>
        <v>-4</v>
      </c>
      <c r="BA188">
        <f t="shared" si="104"/>
        <v>5</v>
      </c>
      <c r="BB188">
        <f t="shared" si="105"/>
        <v>3</v>
      </c>
      <c r="BC188">
        <f t="shared" si="106"/>
        <v>0</v>
      </c>
      <c r="BD188">
        <f t="shared" si="107"/>
        <v>-129</v>
      </c>
      <c r="BG188" s="188">
        <v>518918.7666666667</v>
      </c>
      <c r="BH188" s="107" t="str">
        <f t="shared" si="108"/>
        <v>0</v>
      </c>
      <c r="BI188" s="108">
        <f t="shared" si="109"/>
        <v>3113512.6000000006</v>
      </c>
      <c r="BJ188" s="27">
        <f t="shared" si="110"/>
        <v>0</v>
      </c>
      <c r="BK188" s="25" t="str">
        <f t="shared" si="111"/>
        <v>100%</v>
      </c>
      <c r="BL188" s="26" t="str">
        <f t="shared" si="112"/>
        <v>0%</v>
      </c>
      <c r="BM188" s="111">
        <f t="shared" si="115"/>
        <v>518918.7666666667</v>
      </c>
      <c r="BN188" s="186">
        <v>679518.3511111111</v>
      </c>
      <c r="BO188" s="135" t="str">
        <f t="shared" si="116"/>
        <v>0</v>
      </c>
      <c r="BP188" s="135">
        <f t="shared" si="131"/>
        <v>4077110.1066666665</v>
      </c>
      <c r="BQ188" s="135">
        <f t="shared" si="132"/>
        <v>0</v>
      </c>
      <c r="BR188" s="141">
        <f t="shared" si="117"/>
        <v>679518.3511111111</v>
      </c>
      <c r="BS188" s="185">
        <v>570141.3888888889</v>
      </c>
      <c r="BT188" s="135" t="str">
        <f t="shared" si="118"/>
        <v>0</v>
      </c>
      <c r="BU188" s="135">
        <f t="shared" si="133"/>
        <v>3420848.333333333</v>
      </c>
      <c r="BV188" s="135">
        <f t="shared" si="119"/>
        <v>0</v>
      </c>
      <c r="BW188" s="141">
        <f t="shared" si="120"/>
        <v>570141.3888888889</v>
      </c>
      <c r="BX188" s="185">
        <v>503291.3333333333</v>
      </c>
      <c r="BY188" s="135" t="str">
        <f t="shared" si="121"/>
        <v>0</v>
      </c>
      <c r="BZ188" s="135">
        <f t="shared" si="134"/>
        <v>3019748</v>
      </c>
      <c r="CA188" s="135">
        <f t="shared" si="122"/>
        <v>0</v>
      </c>
      <c r="CB188" s="141">
        <f t="shared" si="123"/>
        <v>503291.3333333333</v>
      </c>
      <c r="CC188" s="230">
        <f t="shared" si="124"/>
        <v>365050.72888888896</v>
      </c>
      <c r="CD188" s="135" t="str">
        <f t="shared" si="125"/>
        <v>0</v>
      </c>
      <c r="CE188" s="135">
        <f t="shared" si="135"/>
        <v>2190304.373333334</v>
      </c>
      <c r="CF188" s="135">
        <f t="shared" si="126"/>
        <v>0</v>
      </c>
      <c r="CG188" s="141">
        <f t="shared" si="127"/>
        <v>365050.72888888896</v>
      </c>
      <c r="CH188" s="185">
        <v>0</v>
      </c>
      <c r="CI188" s="135" t="str">
        <f t="shared" si="128"/>
        <v>0</v>
      </c>
      <c r="CJ188" s="135">
        <f t="shared" si="136"/>
        <v>0</v>
      </c>
      <c r="CK188" s="135">
        <f t="shared" si="129"/>
        <v>0</v>
      </c>
      <c r="CL188" s="141">
        <f t="shared" si="130"/>
        <v>0</v>
      </c>
    </row>
    <row r="189" spans="1:90" ht="12.75">
      <c r="A189" s="3" t="s">
        <v>393</v>
      </c>
      <c r="B189" s="3" t="s">
        <v>384</v>
      </c>
      <c r="C189" s="2" t="s">
        <v>192</v>
      </c>
      <c r="D189" s="5">
        <f t="shared" si="113"/>
        <v>53194</v>
      </c>
      <c r="E189" s="190">
        <v>456</v>
      </c>
      <c r="F189" s="18">
        <f t="shared" si="114"/>
        <v>353</v>
      </c>
      <c r="G189" s="214">
        <v>7.810169957022609</v>
      </c>
      <c r="H189" s="202">
        <v>150</v>
      </c>
      <c r="I189"/>
      <c r="J189" s="196">
        <v>11440</v>
      </c>
      <c r="K189" s="196">
        <v>14059</v>
      </c>
      <c r="L189" s="196">
        <v>11180</v>
      </c>
      <c r="M189" s="196">
        <v>8657</v>
      </c>
      <c r="N189" s="196">
        <v>4628</v>
      </c>
      <c r="O189" s="196">
        <v>2141</v>
      </c>
      <c r="P189" s="196">
        <v>1006</v>
      </c>
      <c r="Q189" s="196">
        <v>83</v>
      </c>
      <c r="R189" s="196">
        <v>53194</v>
      </c>
      <c r="S189" s="5"/>
      <c r="T189" s="9">
        <f t="shared" si="91"/>
        <v>0.2150618490807234</v>
      </c>
      <c r="U189" s="9">
        <f t="shared" si="92"/>
        <v>0.2642967251945708</v>
      </c>
      <c r="V189" s="9">
        <f t="shared" si="93"/>
        <v>0.21017407978343422</v>
      </c>
      <c r="W189" s="9">
        <f t="shared" si="94"/>
        <v>0.16274391848704742</v>
      </c>
      <c r="X189" s="9">
        <f t="shared" si="95"/>
        <v>0.08700229349174719</v>
      </c>
      <c r="Y189" s="9">
        <f t="shared" si="96"/>
        <v>0.04024890025190811</v>
      </c>
      <c r="Z189" s="9">
        <f t="shared" si="97"/>
        <v>0.018911907357972702</v>
      </c>
      <c r="AA189" s="9">
        <f t="shared" si="98"/>
        <v>0.0015603263525961575</v>
      </c>
      <c r="AB189" s="9"/>
      <c r="AC189" s="196">
        <v>75</v>
      </c>
      <c r="AD189" s="196">
        <v>18</v>
      </c>
      <c r="AE189" s="196">
        <v>35</v>
      </c>
      <c r="AF189" s="196">
        <v>57</v>
      </c>
      <c r="AG189" s="196">
        <v>36</v>
      </c>
      <c r="AH189" s="196">
        <v>21</v>
      </c>
      <c r="AI189" s="196">
        <v>6</v>
      </c>
      <c r="AJ189" s="196">
        <v>0</v>
      </c>
      <c r="AK189" s="196">
        <v>248</v>
      </c>
      <c r="AL189" s="5"/>
      <c r="AM189" s="193">
        <v>-20</v>
      </c>
      <c r="AN189" s="193">
        <v>-46</v>
      </c>
      <c r="AO189" s="193">
        <v>-36</v>
      </c>
      <c r="AP189" s="193">
        <v>-14</v>
      </c>
      <c r="AQ189" s="193">
        <v>-8</v>
      </c>
      <c r="AR189" s="193">
        <v>5</v>
      </c>
      <c r="AS189" s="193">
        <v>14</v>
      </c>
      <c r="AT189" s="193">
        <v>0</v>
      </c>
      <c r="AU189" s="193">
        <v>-105</v>
      </c>
      <c r="AV189">
        <f t="shared" si="99"/>
        <v>20</v>
      </c>
      <c r="AW189">
        <f t="shared" si="100"/>
        <v>46</v>
      </c>
      <c r="AX189">
        <f t="shared" si="101"/>
        <v>36</v>
      </c>
      <c r="AY189">
        <f t="shared" si="102"/>
        <v>14</v>
      </c>
      <c r="AZ189">
        <f t="shared" si="103"/>
        <v>8</v>
      </c>
      <c r="BA189">
        <f t="shared" si="104"/>
        <v>-5</v>
      </c>
      <c r="BB189">
        <f t="shared" si="105"/>
        <v>-14</v>
      </c>
      <c r="BC189">
        <f t="shared" si="106"/>
        <v>0</v>
      </c>
      <c r="BD189">
        <f t="shared" si="107"/>
        <v>105</v>
      </c>
      <c r="BG189" s="188">
        <v>349762.4426666667</v>
      </c>
      <c r="BH189" s="107">
        <f t="shared" si="108"/>
        <v>87440.61066666667</v>
      </c>
      <c r="BI189" s="108">
        <f t="shared" si="109"/>
        <v>2098574.6560000004</v>
      </c>
      <c r="BJ189" s="27">
        <f t="shared" si="110"/>
        <v>524643.6640000001</v>
      </c>
      <c r="BK189" s="25">
        <f t="shared" si="111"/>
        <v>0.8</v>
      </c>
      <c r="BL189" s="26">
        <f t="shared" si="112"/>
        <v>0.2</v>
      </c>
      <c r="BM189" s="111">
        <f t="shared" si="115"/>
        <v>349762.4426666667</v>
      </c>
      <c r="BN189" s="186">
        <v>261916.02577777777</v>
      </c>
      <c r="BO189" s="135">
        <f t="shared" si="116"/>
        <v>65479.00644444444</v>
      </c>
      <c r="BP189" s="135">
        <f t="shared" si="131"/>
        <v>1571496.1546666666</v>
      </c>
      <c r="BQ189" s="135">
        <f t="shared" si="132"/>
        <v>392874.03866666666</v>
      </c>
      <c r="BR189" s="141">
        <f t="shared" si="117"/>
        <v>261916.02577777777</v>
      </c>
      <c r="BS189" s="185">
        <v>93857.19200000001</v>
      </c>
      <c r="BT189" s="135">
        <f t="shared" si="118"/>
        <v>23464.298000000003</v>
      </c>
      <c r="BU189" s="135">
        <f t="shared" si="133"/>
        <v>563143.152</v>
      </c>
      <c r="BV189" s="135">
        <f t="shared" si="119"/>
        <v>140785.788</v>
      </c>
      <c r="BW189" s="141">
        <f t="shared" si="120"/>
        <v>93857.19200000001</v>
      </c>
      <c r="BX189" s="185">
        <v>561705.9199999998</v>
      </c>
      <c r="BY189" s="135">
        <f t="shared" si="121"/>
        <v>140426.47999999995</v>
      </c>
      <c r="BZ189" s="135">
        <f t="shared" si="134"/>
        <v>3370235.5199999986</v>
      </c>
      <c r="CA189" s="135">
        <f t="shared" si="122"/>
        <v>842558.8799999997</v>
      </c>
      <c r="CB189" s="141">
        <f t="shared" si="123"/>
        <v>561705.9199999998</v>
      </c>
      <c r="CC189" s="230">
        <f t="shared" si="124"/>
        <v>406972.4497777778</v>
      </c>
      <c r="CD189" s="135">
        <f t="shared" si="125"/>
        <v>101743.11244444444</v>
      </c>
      <c r="CE189" s="135">
        <f t="shared" si="135"/>
        <v>2441834.6986666666</v>
      </c>
      <c r="CF189" s="135">
        <f t="shared" si="126"/>
        <v>610458.6746666667</v>
      </c>
      <c r="CG189" s="141">
        <f t="shared" si="127"/>
        <v>406972.4497777778</v>
      </c>
      <c r="CH189" s="185">
        <v>0</v>
      </c>
      <c r="CI189" s="135">
        <f t="shared" si="128"/>
        <v>0</v>
      </c>
      <c r="CJ189" s="135">
        <f t="shared" si="136"/>
        <v>0</v>
      </c>
      <c r="CK189" s="135">
        <f t="shared" si="129"/>
        <v>0</v>
      </c>
      <c r="CL189" s="141">
        <f t="shared" si="130"/>
        <v>0</v>
      </c>
    </row>
    <row r="190" spans="1:90" ht="12.75">
      <c r="A190" s="3"/>
      <c r="B190" s="3" t="s">
        <v>389</v>
      </c>
      <c r="C190" s="2" t="s">
        <v>193</v>
      </c>
      <c r="D190" s="5">
        <f t="shared" si="113"/>
        <v>93386</v>
      </c>
      <c r="E190" s="190">
        <v>122</v>
      </c>
      <c r="F190" s="18">
        <f t="shared" si="114"/>
        <v>953</v>
      </c>
      <c r="G190" s="214">
        <v>7.677433290912262</v>
      </c>
      <c r="H190" s="202">
        <v>200</v>
      </c>
      <c r="I190"/>
      <c r="J190" s="196">
        <v>12691</v>
      </c>
      <c r="K190" s="196">
        <v>20334</v>
      </c>
      <c r="L190" s="196">
        <v>21864</v>
      </c>
      <c r="M190" s="196">
        <v>16642</v>
      </c>
      <c r="N190" s="196">
        <v>12157</v>
      </c>
      <c r="O190" s="196">
        <v>6193</v>
      </c>
      <c r="P190" s="196">
        <v>3235</v>
      </c>
      <c r="Q190" s="196">
        <v>270</v>
      </c>
      <c r="R190" s="196">
        <v>93386</v>
      </c>
      <c r="S190" s="5"/>
      <c r="T190" s="9">
        <f t="shared" si="91"/>
        <v>0.13589831452251944</v>
      </c>
      <c r="U190" s="9">
        <f t="shared" si="92"/>
        <v>0.2177414173430707</v>
      </c>
      <c r="V190" s="9">
        <f t="shared" si="93"/>
        <v>0.2341250294476688</v>
      </c>
      <c r="W190" s="9">
        <f t="shared" si="94"/>
        <v>0.1782065834279228</v>
      </c>
      <c r="X190" s="9">
        <f t="shared" si="95"/>
        <v>0.13018011265071852</v>
      </c>
      <c r="Y190" s="9">
        <f t="shared" si="96"/>
        <v>0.06631615017240272</v>
      </c>
      <c r="Z190" s="9">
        <f t="shared" si="97"/>
        <v>0.034641166770179685</v>
      </c>
      <c r="AA190" s="9">
        <f t="shared" si="98"/>
        <v>0.002891225665517315</v>
      </c>
      <c r="AB190" s="9"/>
      <c r="AC190" s="196">
        <v>79</v>
      </c>
      <c r="AD190" s="196">
        <v>91</v>
      </c>
      <c r="AE190" s="196">
        <v>217</v>
      </c>
      <c r="AF190" s="196">
        <v>145</v>
      </c>
      <c r="AG190" s="196">
        <v>52</v>
      </c>
      <c r="AH190" s="196">
        <v>48</v>
      </c>
      <c r="AI190" s="196">
        <v>7</v>
      </c>
      <c r="AJ190" s="196">
        <v>7</v>
      </c>
      <c r="AK190" s="196">
        <v>646</v>
      </c>
      <c r="AL190" s="5"/>
      <c r="AM190" s="193">
        <v>-108</v>
      </c>
      <c r="AN190" s="193">
        <v>-69</v>
      </c>
      <c r="AO190" s="193">
        <v>-58</v>
      </c>
      <c r="AP190" s="193">
        <v>-40</v>
      </c>
      <c r="AQ190" s="193">
        <v>-15</v>
      </c>
      <c r="AR190" s="193">
        <v>-12</v>
      </c>
      <c r="AS190" s="193">
        <v>-3</v>
      </c>
      <c r="AT190" s="193">
        <v>-2</v>
      </c>
      <c r="AU190" s="193">
        <v>-307</v>
      </c>
      <c r="AV190">
        <f t="shared" si="99"/>
        <v>108</v>
      </c>
      <c r="AW190">
        <f t="shared" si="100"/>
        <v>69</v>
      </c>
      <c r="AX190">
        <f t="shared" si="101"/>
        <v>58</v>
      </c>
      <c r="AY190">
        <f t="shared" si="102"/>
        <v>40</v>
      </c>
      <c r="AZ190">
        <f t="shared" si="103"/>
        <v>15</v>
      </c>
      <c r="BA190">
        <f t="shared" si="104"/>
        <v>12</v>
      </c>
      <c r="BB190">
        <f t="shared" si="105"/>
        <v>3</v>
      </c>
      <c r="BC190">
        <f t="shared" si="106"/>
        <v>2</v>
      </c>
      <c r="BD190">
        <f t="shared" si="107"/>
        <v>307</v>
      </c>
      <c r="BG190" s="188">
        <v>1145139.38</v>
      </c>
      <c r="BH190" s="107" t="str">
        <f t="shared" si="108"/>
        <v>0</v>
      </c>
      <c r="BI190" s="108">
        <f t="shared" si="109"/>
        <v>6870836.279999999</v>
      </c>
      <c r="BJ190" s="27">
        <f t="shared" si="110"/>
        <v>0</v>
      </c>
      <c r="BK190" s="25" t="str">
        <f t="shared" si="111"/>
        <v>100%</v>
      </c>
      <c r="BL190" s="26" t="str">
        <f t="shared" si="112"/>
        <v>0%</v>
      </c>
      <c r="BM190" s="111">
        <f t="shared" si="115"/>
        <v>1145139.38</v>
      </c>
      <c r="BN190" s="186">
        <v>929025.7911111112</v>
      </c>
      <c r="BO190" s="135" t="str">
        <f t="shared" si="116"/>
        <v>0</v>
      </c>
      <c r="BP190" s="135">
        <f t="shared" si="131"/>
        <v>5574154.746666667</v>
      </c>
      <c r="BQ190" s="135">
        <f t="shared" si="132"/>
        <v>0</v>
      </c>
      <c r="BR190" s="141">
        <f t="shared" si="117"/>
        <v>929025.7911111112</v>
      </c>
      <c r="BS190" s="185">
        <v>934742.1866666668</v>
      </c>
      <c r="BT190" s="135" t="str">
        <f t="shared" si="118"/>
        <v>0</v>
      </c>
      <c r="BU190" s="135">
        <f t="shared" si="133"/>
        <v>5608453.120000001</v>
      </c>
      <c r="BV190" s="135">
        <f t="shared" si="119"/>
        <v>0</v>
      </c>
      <c r="BW190" s="141">
        <f t="shared" si="120"/>
        <v>934742.1866666668</v>
      </c>
      <c r="BX190" s="185">
        <v>1064056</v>
      </c>
      <c r="BY190" s="135" t="str">
        <f t="shared" si="121"/>
        <v>0</v>
      </c>
      <c r="BZ190" s="135">
        <f t="shared" si="134"/>
        <v>6384336</v>
      </c>
      <c r="CA190" s="135">
        <f t="shared" si="122"/>
        <v>0</v>
      </c>
      <c r="CB190" s="141">
        <f t="shared" si="123"/>
        <v>1064056</v>
      </c>
      <c r="CC190" s="230">
        <f t="shared" si="124"/>
        <v>1364432.1422222222</v>
      </c>
      <c r="CD190" s="135" t="str">
        <f t="shared" si="125"/>
        <v>0</v>
      </c>
      <c r="CE190" s="135">
        <f t="shared" si="135"/>
        <v>8186592.8533333335</v>
      </c>
      <c r="CF190" s="135">
        <f t="shared" si="126"/>
        <v>0</v>
      </c>
      <c r="CG190" s="141">
        <f t="shared" si="127"/>
        <v>1364432.1422222222</v>
      </c>
      <c r="CH190" s="185">
        <v>0</v>
      </c>
      <c r="CI190" s="135" t="str">
        <f t="shared" si="128"/>
        <v>0</v>
      </c>
      <c r="CJ190" s="135">
        <f t="shared" si="136"/>
        <v>0</v>
      </c>
      <c r="CK190" s="135">
        <f t="shared" si="129"/>
        <v>0</v>
      </c>
      <c r="CL190" s="141">
        <f t="shared" si="130"/>
        <v>0</v>
      </c>
    </row>
    <row r="191" spans="1:90" ht="12.75">
      <c r="A191" s="3"/>
      <c r="B191" s="3" t="s">
        <v>404</v>
      </c>
      <c r="C191" s="2" t="s">
        <v>194</v>
      </c>
      <c r="D191" s="5">
        <f t="shared" si="113"/>
        <v>95305</v>
      </c>
      <c r="E191" s="190">
        <v>1090</v>
      </c>
      <c r="F191" s="18">
        <f t="shared" si="114"/>
        <v>386</v>
      </c>
      <c r="G191" s="214">
        <v>5.043409344717029</v>
      </c>
      <c r="H191" s="202">
        <v>104</v>
      </c>
      <c r="I191"/>
      <c r="J191" s="196">
        <v>49648</v>
      </c>
      <c r="K191" s="196">
        <v>15114</v>
      </c>
      <c r="L191" s="196">
        <v>18462</v>
      </c>
      <c r="M191" s="196">
        <v>7369</v>
      </c>
      <c r="N191" s="196">
        <v>3250</v>
      </c>
      <c r="O191" s="196">
        <v>1086</v>
      </c>
      <c r="P191" s="196">
        <v>338</v>
      </c>
      <c r="Q191" s="196">
        <v>38</v>
      </c>
      <c r="R191" s="196">
        <v>95305</v>
      </c>
      <c r="S191" s="5"/>
      <c r="T191" s="9">
        <f t="shared" si="91"/>
        <v>0.5209380410261791</v>
      </c>
      <c r="U191" s="9">
        <f t="shared" si="92"/>
        <v>0.1585855936204816</v>
      </c>
      <c r="V191" s="9">
        <f t="shared" si="93"/>
        <v>0.1937149152720214</v>
      </c>
      <c r="W191" s="9">
        <f t="shared" si="94"/>
        <v>0.07732018257174335</v>
      </c>
      <c r="X191" s="9">
        <f t="shared" si="95"/>
        <v>0.034101044016578354</v>
      </c>
      <c r="Y191" s="9">
        <f t="shared" si="96"/>
        <v>0.011394995016001259</v>
      </c>
      <c r="Z191" s="9">
        <f t="shared" si="97"/>
        <v>0.0035465085777241488</v>
      </c>
      <c r="AA191" s="9">
        <f t="shared" si="98"/>
        <v>0.0003987198992707623</v>
      </c>
      <c r="AB191" s="9"/>
      <c r="AC191" s="196">
        <v>112</v>
      </c>
      <c r="AD191" s="196">
        <v>79</v>
      </c>
      <c r="AE191" s="196">
        <v>117</v>
      </c>
      <c r="AF191" s="196">
        <v>78</v>
      </c>
      <c r="AG191" s="196">
        <v>60</v>
      </c>
      <c r="AH191" s="196">
        <v>12</v>
      </c>
      <c r="AI191" s="196">
        <v>1</v>
      </c>
      <c r="AJ191" s="196">
        <v>0</v>
      </c>
      <c r="AK191" s="196">
        <v>459</v>
      </c>
      <c r="AL191" s="5"/>
      <c r="AM191" s="193">
        <v>58</v>
      </c>
      <c r="AN191" s="193">
        <v>10</v>
      </c>
      <c r="AO191" s="193">
        <v>0</v>
      </c>
      <c r="AP191" s="193">
        <v>1</v>
      </c>
      <c r="AQ191" s="193">
        <v>3</v>
      </c>
      <c r="AR191" s="193">
        <v>1</v>
      </c>
      <c r="AS191" s="193">
        <v>2</v>
      </c>
      <c r="AT191" s="193">
        <v>-2</v>
      </c>
      <c r="AU191" s="193">
        <v>73</v>
      </c>
      <c r="AV191">
        <f t="shared" si="99"/>
        <v>-58</v>
      </c>
      <c r="AW191">
        <f t="shared" si="100"/>
        <v>-10</v>
      </c>
      <c r="AX191">
        <f t="shared" si="101"/>
        <v>0</v>
      </c>
      <c r="AY191">
        <f t="shared" si="102"/>
        <v>-1</v>
      </c>
      <c r="AZ191">
        <f t="shared" si="103"/>
        <v>-3</v>
      </c>
      <c r="BA191">
        <f t="shared" si="104"/>
        <v>-1</v>
      </c>
      <c r="BB191">
        <f t="shared" si="105"/>
        <v>-2</v>
      </c>
      <c r="BC191">
        <f t="shared" si="106"/>
        <v>2</v>
      </c>
      <c r="BD191">
        <f t="shared" si="107"/>
        <v>-73</v>
      </c>
      <c r="BG191" s="188">
        <v>516839.8933333335</v>
      </c>
      <c r="BH191" s="107" t="str">
        <f t="shared" si="108"/>
        <v>0</v>
      </c>
      <c r="BI191" s="108">
        <f t="shared" si="109"/>
        <v>3101039.360000001</v>
      </c>
      <c r="BJ191" s="27">
        <f t="shared" si="110"/>
        <v>0</v>
      </c>
      <c r="BK191" s="25" t="str">
        <f t="shared" si="111"/>
        <v>100%</v>
      </c>
      <c r="BL191" s="26" t="str">
        <f t="shared" si="112"/>
        <v>0%</v>
      </c>
      <c r="BM191" s="111">
        <f t="shared" si="115"/>
        <v>516839.8933333335</v>
      </c>
      <c r="BN191" s="186">
        <v>335528.9033333333</v>
      </c>
      <c r="BO191" s="135" t="str">
        <f t="shared" si="116"/>
        <v>0</v>
      </c>
      <c r="BP191" s="135">
        <f t="shared" si="131"/>
        <v>2013173.42</v>
      </c>
      <c r="BQ191" s="135">
        <f t="shared" si="132"/>
        <v>0</v>
      </c>
      <c r="BR191" s="141">
        <f t="shared" si="117"/>
        <v>335528.9033333333</v>
      </c>
      <c r="BS191" s="185">
        <v>446915.04222222226</v>
      </c>
      <c r="BT191" s="135" t="str">
        <f t="shared" si="118"/>
        <v>0</v>
      </c>
      <c r="BU191" s="135">
        <f t="shared" si="133"/>
        <v>2681490.2533333334</v>
      </c>
      <c r="BV191" s="135">
        <f t="shared" si="119"/>
        <v>0</v>
      </c>
      <c r="BW191" s="141">
        <f t="shared" si="120"/>
        <v>446915.04222222226</v>
      </c>
      <c r="BX191" s="185">
        <v>641057.7333333334</v>
      </c>
      <c r="BY191" s="135" t="str">
        <f t="shared" si="121"/>
        <v>0</v>
      </c>
      <c r="BZ191" s="135">
        <f t="shared" si="134"/>
        <v>3846346.4000000004</v>
      </c>
      <c r="CA191" s="135">
        <f t="shared" si="122"/>
        <v>0</v>
      </c>
      <c r="CB191" s="141">
        <f t="shared" si="123"/>
        <v>641057.7333333334</v>
      </c>
      <c r="CC191" s="230">
        <f t="shared" si="124"/>
        <v>562752.3844444444</v>
      </c>
      <c r="CD191" s="135" t="str">
        <f t="shared" si="125"/>
        <v>0</v>
      </c>
      <c r="CE191" s="135">
        <f t="shared" si="135"/>
        <v>3376514.3066666666</v>
      </c>
      <c r="CF191" s="135">
        <f t="shared" si="126"/>
        <v>0</v>
      </c>
      <c r="CG191" s="141">
        <f t="shared" si="127"/>
        <v>562752.3844444444</v>
      </c>
      <c r="CH191" s="185">
        <v>0</v>
      </c>
      <c r="CI191" s="135" t="str">
        <f t="shared" si="128"/>
        <v>0</v>
      </c>
      <c r="CJ191" s="135">
        <f t="shared" si="136"/>
        <v>0</v>
      </c>
      <c r="CK191" s="135">
        <f t="shared" si="129"/>
        <v>0</v>
      </c>
      <c r="CL191" s="141">
        <f t="shared" si="130"/>
        <v>0</v>
      </c>
    </row>
    <row r="192" spans="1:90" ht="12.75">
      <c r="A192" s="3" t="s">
        <v>409</v>
      </c>
      <c r="B192" s="3" t="s">
        <v>390</v>
      </c>
      <c r="C192" s="21" t="s">
        <v>195</v>
      </c>
      <c r="D192" s="5">
        <f t="shared" si="113"/>
        <v>27214</v>
      </c>
      <c r="E192" s="190">
        <v>270</v>
      </c>
      <c r="F192" s="18">
        <f t="shared" si="114"/>
        <v>166</v>
      </c>
      <c r="G192" s="214">
        <v>6.369529331239683</v>
      </c>
      <c r="H192" s="202">
        <v>46</v>
      </c>
      <c r="J192" s="196">
        <v>6507</v>
      </c>
      <c r="K192" s="196">
        <v>6974</v>
      </c>
      <c r="L192" s="196">
        <v>5889</v>
      </c>
      <c r="M192" s="196">
        <v>3727</v>
      </c>
      <c r="N192" s="196">
        <v>2158</v>
      </c>
      <c r="O192" s="196">
        <v>1202</v>
      </c>
      <c r="P192" s="196">
        <v>686</v>
      </c>
      <c r="Q192" s="196">
        <v>71</v>
      </c>
      <c r="R192" s="196">
        <v>27214</v>
      </c>
      <c r="S192" s="5"/>
      <c r="T192" s="9">
        <f t="shared" si="91"/>
        <v>0.23910487249209966</v>
      </c>
      <c r="U192" s="9">
        <f t="shared" si="92"/>
        <v>0.2562651576394503</v>
      </c>
      <c r="V192" s="9">
        <f t="shared" si="93"/>
        <v>0.2163959726611303</v>
      </c>
      <c r="W192" s="9">
        <f t="shared" si="94"/>
        <v>0.1369515690453443</v>
      </c>
      <c r="X192" s="9">
        <f t="shared" si="95"/>
        <v>0.07929742044535901</v>
      </c>
      <c r="Y192" s="9">
        <f t="shared" si="96"/>
        <v>0.044168442713309324</v>
      </c>
      <c r="Z192" s="9">
        <f t="shared" si="97"/>
        <v>0.025207613728228117</v>
      </c>
      <c r="AA192" s="9">
        <f t="shared" si="98"/>
        <v>0.0026089512750790034</v>
      </c>
      <c r="AB192" s="9"/>
      <c r="AC192" s="196">
        <v>14</v>
      </c>
      <c r="AD192" s="196">
        <v>67</v>
      </c>
      <c r="AE192" s="196">
        <v>51</v>
      </c>
      <c r="AF192" s="196">
        <v>11</v>
      </c>
      <c r="AG192" s="196">
        <v>14</v>
      </c>
      <c r="AH192" s="196">
        <v>0</v>
      </c>
      <c r="AI192" s="196">
        <v>2</v>
      </c>
      <c r="AJ192" s="196">
        <v>1</v>
      </c>
      <c r="AK192" s="196">
        <v>160</v>
      </c>
      <c r="AL192" s="5"/>
      <c r="AM192" s="193">
        <v>10</v>
      </c>
      <c r="AN192" s="193">
        <v>0</v>
      </c>
      <c r="AO192" s="193">
        <v>-3</v>
      </c>
      <c r="AP192" s="193">
        <v>-14</v>
      </c>
      <c r="AQ192" s="193">
        <v>5</v>
      </c>
      <c r="AR192" s="193">
        <v>-3</v>
      </c>
      <c r="AS192" s="193">
        <v>-1</v>
      </c>
      <c r="AT192" s="193">
        <v>0</v>
      </c>
      <c r="AU192" s="193">
        <v>-6</v>
      </c>
      <c r="AV192" s="3">
        <f t="shared" si="99"/>
        <v>-10</v>
      </c>
      <c r="AW192" s="3">
        <f t="shared" si="100"/>
        <v>0</v>
      </c>
      <c r="AX192" s="3">
        <f t="shared" si="101"/>
        <v>3</v>
      </c>
      <c r="AY192" s="3">
        <f t="shared" si="102"/>
        <v>14</v>
      </c>
      <c r="AZ192" s="3">
        <f t="shared" si="103"/>
        <v>-5</v>
      </c>
      <c r="BA192" s="3">
        <f t="shared" si="104"/>
        <v>3</v>
      </c>
      <c r="BB192" s="3">
        <f t="shared" si="105"/>
        <v>1</v>
      </c>
      <c r="BC192" s="3">
        <f t="shared" si="106"/>
        <v>0</v>
      </c>
      <c r="BD192" s="3">
        <f t="shared" si="107"/>
        <v>6</v>
      </c>
      <c r="BE192" s="3"/>
      <c r="BF192" s="3"/>
      <c r="BG192" s="188">
        <v>91086.63466666668</v>
      </c>
      <c r="BH192" s="107">
        <f t="shared" si="108"/>
        <v>22771.65866666667</v>
      </c>
      <c r="BI192" s="108">
        <f t="shared" si="109"/>
        <v>546519.8080000001</v>
      </c>
      <c r="BJ192" s="27">
        <f t="shared" si="110"/>
        <v>136629.95200000002</v>
      </c>
      <c r="BK192" s="25">
        <f t="shared" si="111"/>
        <v>0.8</v>
      </c>
      <c r="BL192" s="26">
        <f t="shared" si="112"/>
        <v>0.2</v>
      </c>
      <c r="BM192" s="111">
        <f t="shared" si="115"/>
        <v>91086.63466666668</v>
      </c>
      <c r="BN192" s="186">
        <v>117430.37066666665</v>
      </c>
      <c r="BO192" s="135">
        <f t="shared" si="116"/>
        <v>29357.592666666664</v>
      </c>
      <c r="BP192" s="135">
        <f t="shared" si="131"/>
        <v>704582.2239999999</v>
      </c>
      <c r="BQ192" s="135">
        <f t="shared" si="132"/>
        <v>176145.55599999998</v>
      </c>
      <c r="BR192" s="141">
        <f t="shared" si="117"/>
        <v>117430.37066666665</v>
      </c>
      <c r="BS192" s="185">
        <v>178509.68800000002</v>
      </c>
      <c r="BT192" s="135">
        <f t="shared" si="118"/>
        <v>44627.422000000006</v>
      </c>
      <c r="BU192" s="135">
        <f t="shared" si="133"/>
        <v>1071058.128</v>
      </c>
      <c r="BV192" s="135">
        <f t="shared" si="119"/>
        <v>267764.532</v>
      </c>
      <c r="BW192" s="141">
        <f t="shared" si="120"/>
        <v>178509.68800000002</v>
      </c>
      <c r="BX192" s="185">
        <v>127465.06666666665</v>
      </c>
      <c r="BY192" s="135">
        <f t="shared" si="121"/>
        <v>31866.266666666663</v>
      </c>
      <c r="BZ192" s="135">
        <f t="shared" si="134"/>
        <v>764790.3999999999</v>
      </c>
      <c r="CA192" s="135">
        <f t="shared" si="122"/>
        <v>191197.59999999998</v>
      </c>
      <c r="CB192" s="141">
        <f t="shared" si="123"/>
        <v>127465.06666666665</v>
      </c>
      <c r="CC192" s="230">
        <f t="shared" si="124"/>
        <v>189168.08711111112</v>
      </c>
      <c r="CD192" s="135">
        <f t="shared" si="125"/>
        <v>47292.02177777778</v>
      </c>
      <c r="CE192" s="135">
        <f t="shared" si="135"/>
        <v>1135008.5226666667</v>
      </c>
      <c r="CF192" s="135">
        <f t="shared" si="126"/>
        <v>283752.13066666666</v>
      </c>
      <c r="CG192" s="141">
        <f t="shared" si="127"/>
        <v>189168.08711111112</v>
      </c>
      <c r="CH192" s="185">
        <v>0</v>
      </c>
      <c r="CI192" s="135">
        <f t="shared" si="128"/>
        <v>0</v>
      </c>
      <c r="CJ192" s="135">
        <f t="shared" si="136"/>
        <v>0</v>
      </c>
      <c r="CK192" s="135">
        <f t="shared" si="129"/>
        <v>0</v>
      </c>
      <c r="CL192" s="141">
        <f t="shared" si="130"/>
        <v>0</v>
      </c>
    </row>
    <row r="193" spans="1:90" ht="12.75">
      <c r="A193" s="3" t="s">
        <v>391</v>
      </c>
      <c r="B193" s="3" t="s">
        <v>379</v>
      </c>
      <c r="C193" s="2" t="s">
        <v>196</v>
      </c>
      <c r="D193" s="5">
        <f t="shared" si="113"/>
        <v>41608</v>
      </c>
      <c r="E193" s="190">
        <v>310</v>
      </c>
      <c r="F193" s="18">
        <f t="shared" si="114"/>
        <v>596</v>
      </c>
      <c r="G193" s="214">
        <v>6.429853292234946</v>
      </c>
      <c r="H193" s="202">
        <v>157</v>
      </c>
      <c r="I193"/>
      <c r="J193" s="196">
        <v>9902</v>
      </c>
      <c r="K193" s="196">
        <v>13030</v>
      </c>
      <c r="L193" s="196">
        <v>7097</v>
      </c>
      <c r="M193" s="196">
        <v>5672</v>
      </c>
      <c r="N193" s="196">
        <v>3604</v>
      </c>
      <c r="O193" s="196">
        <v>1389</v>
      </c>
      <c r="P193" s="196">
        <v>863</v>
      </c>
      <c r="Q193" s="196">
        <v>51</v>
      </c>
      <c r="R193" s="196">
        <v>41608</v>
      </c>
      <c r="S193" s="5"/>
      <c r="T193" s="9">
        <f t="shared" si="91"/>
        <v>0.23798308017688907</v>
      </c>
      <c r="U193" s="9">
        <f t="shared" si="92"/>
        <v>0.3131609305902711</v>
      </c>
      <c r="V193" s="9">
        <f t="shared" si="93"/>
        <v>0.1705681599692367</v>
      </c>
      <c r="W193" s="9">
        <f t="shared" si="94"/>
        <v>0.1363199384733705</v>
      </c>
      <c r="X193" s="9">
        <f t="shared" si="95"/>
        <v>0.08661795808498365</v>
      </c>
      <c r="Y193" s="9">
        <f t="shared" si="96"/>
        <v>0.03338300326860219</v>
      </c>
      <c r="Z193" s="9">
        <f t="shared" si="97"/>
        <v>0.020741203614689483</v>
      </c>
      <c r="AA193" s="9">
        <f t="shared" si="98"/>
        <v>0.001225725821957316</v>
      </c>
      <c r="AB193" s="9"/>
      <c r="AC193" s="196">
        <v>-17</v>
      </c>
      <c r="AD193" s="196">
        <v>155</v>
      </c>
      <c r="AE193" s="196">
        <v>120</v>
      </c>
      <c r="AF193" s="196">
        <v>115</v>
      </c>
      <c r="AG193" s="196">
        <v>129</v>
      </c>
      <c r="AH193" s="196">
        <v>28</v>
      </c>
      <c r="AI193" s="196">
        <v>9</v>
      </c>
      <c r="AJ193" s="196">
        <v>0</v>
      </c>
      <c r="AK193" s="196">
        <v>539</v>
      </c>
      <c r="AL193" s="5"/>
      <c r="AM193" s="193">
        <v>-61</v>
      </c>
      <c r="AN193" s="193">
        <v>-5</v>
      </c>
      <c r="AO193" s="193">
        <v>13</v>
      </c>
      <c r="AP193" s="193">
        <v>-1</v>
      </c>
      <c r="AQ193" s="193">
        <v>-3</v>
      </c>
      <c r="AR193" s="193">
        <v>2</v>
      </c>
      <c r="AS193" s="193">
        <v>-2</v>
      </c>
      <c r="AT193" s="193">
        <v>0</v>
      </c>
      <c r="AU193" s="193">
        <v>-57</v>
      </c>
      <c r="AV193">
        <f t="shared" si="99"/>
        <v>61</v>
      </c>
      <c r="AW193">
        <f t="shared" si="100"/>
        <v>5</v>
      </c>
      <c r="AX193">
        <f t="shared" si="101"/>
        <v>-13</v>
      </c>
      <c r="AY193">
        <f t="shared" si="102"/>
        <v>1</v>
      </c>
      <c r="AZ193">
        <f t="shared" si="103"/>
        <v>3</v>
      </c>
      <c r="BA193">
        <f t="shared" si="104"/>
        <v>-2</v>
      </c>
      <c r="BB193">
        <f t="shared" si="105"/>
        <v>2</v>
      </c>
      <c r="BC193">
        <f t="shared" si="106"/>
        <v>0</v>
      </c>
      <c r="BD193">
        <f t="shared" si="107"/>
        <v>57</v>
      </c>
      <c r="BG193" s="188">
        <v>226821.07200000004</v>
      </c>
      <c r="BH193" s="107">
        <f t="shared" si="108"/>
        <v>56705.26800000001</v>
      </c>
      <c r="BI193" s="108">
        <f t="shared" si="109"/>
        <v>1360926.4320000003</v>
      </c>
      <c r="BJ193" s="27">
        <f t="shared" si="110"/>
        <v>340231.60800000007</v>
      </c>
      <c r="BK193" s="25">
        <f t="shared" si="111"/>
        <v>0.8</v>
      </c>
      <c r="BL193" s="26">
        <f t="shared" si="112"/>
        <v>0.2</v>
      </c>
      <c r="BM193" s="111">
        <f t="shared" si="115"/>
        <v>226821.07200000004</v>
      </c>
      <c r="BN193" s="186">
        <v>236497.86222222226</v>
      </c>
      <c r="BO193" s="135">
        <f t="shared" si="116"/>
        <v>59124.465555555566</v>
      </c>
      <c r="BP193" s="135">
        <f t="shared" si="131"/>
        <v>1418987.1733333336</v>
      </c>
      <c r="BQ193" s="135">
        <f t="shared" si="132"/>
        <v>354746.7933333334</v>
      </c>
      <c r="BR193" s="141">
        <f t="shared" si="117"/>
        <v>236497.86222222226</v>
      </c>
      <c r="BS193" s="185">
        <v>459736.33066666685</v>
      </c>
      <c r="BT193" s="135">
        <f t="shared" si="118"/>
        <v>114934.08266666671</v>
      </c>
      <c r="BU193" s="135">
        <f t="shared" si="133"/>
        <v>2758417.984000001</v>
      </c>
      <c r="BV193" s="135">
        <f t="shared" si="119"/>
        <v>689604.4960000003</v>
      </c>
      <c r="BW193" s="141">
        <f t="shared" si="120"/>
        <v>459736.33066666685</v>
      </c>
      <c r="BX193" s="185">
        <v>472429.0133333333</v>
      </c>
      <c r="BY193" s="135">
        <f t="shared" si="121"/>
        <v>118107.25333333333</v>
      </c>
      <c r="BZ193" s="135">
        <f t="shared" si="134"/>
        <v>2834574.08</v>
      </c>
      <c r="CA193" s="135">
        <f t="shared" si="122"/>
        <v>708643.52</v>
      </c>
      <c r="CB193" s="141">
        <f t="shared" si="123"/>
        <v>472429.0133333333</v>
      </c>
      <c r="CC193" s="230">
        <f t="shared" si="124"/>
        <v>727581.9751111112</v>
      </c>
      <c r="CD193" s="135">
        <f t="shared" si="125"/>
        <v>181895.4937777778</v>
      </c>
      <c r="CE193" s="135">
        <f t="shared" si="135"/>
        <v>4365491.850666667</v>
      </c>
      <c r="CF193" s="135">
        <f t="shared" si="126"/>
        <v>1091372.9626666668</v>
      </c>
      <c r="CG193" s="141">
        <f t="shared" si="127"/>
        <v>727581.9751111112</v>
      </c>
      <c r="CH193" s="185">
        <v>0</v>
      </c>
      <c r="CI193" s="135">
        <f t="shared" si="128"/>
        <v>0</v>
      </c>
      <c r="CJ193" s="135">
        <f t="shared" si="136"/>
        <v>0</v>
      </c>
      <c r="CK193" s="135">
        <f t="shared" si="129"/>
        <v>0</v>
      </c>
      <c r="CL193" s="141">
        <f t="shared" si="130"/>
        <v>0</v>
      </c>
    </row>
    <row r="194" spans="1:90" ht="12.75">
      <c r="A194" s="3" t="s">
        <v>402</v>
      </c>
      <c r="B194" s="3" t="s">
        <v>379</v>
      </c>
      <c r="C194" s="2" t="s">
        <v>197</v>
      </c>
      <c r="D194" s="5">
        <f t="shared" si="113"/>
        <v>93902</v>
      </c>
      <c r="E194" s="190">
        <v>542</v>
      </c>
      <c r="F194" s="18">
        <f t="shared" si="114"/>
        <v>861</v>
      </c>
      <c r="G194" s="214">
        <v>5.976057168224895</v>
      </c>
      <c r="H194" s="202">
        <v>274</v>
      </c>
      <c r="I194"/>
      <c r="J194" s="196">
        <v>30333</v>
      </c>
      <c r="K194" s="196">
        <v>21197</v>
      </c>
      <c r="L194" s="196">
        <v>22751</v>
      </c>
      <c r="M194" s="196">
        <v>10471</v>
      </c>
      <c r="N194" s="196">
        <v>5452</v>
      </c>
      <c r="O194" s="196">
        <v>2384</v>
      </c>
      <c r="P194" s="196">
        <v>1239</v>
      </c>
      <c r="Q194" s="196">
        <v>75</v>
      </c>
      <c r="R194" s="196">
        <v>93902</v>
      </c>
      <c r="S194" s="5"/>
      <c r="T194" s="9">
        <f t="shared" si="91"/>
        <v>0.32302826350876446</v>
      </c>
      <c r="U194" s="9">
        <f t="shared" si="92"/>
        <v>0.22573534110029606</v>
      </c>
      <c r="V194" s="9">
        <f t="shared" si="93"/>
        <v>0.2422845093821218</v>
      </c>
      <c r="W194" s="9">
        <f t="shared" si="94"/>
        <v>0.11150987199420673</v>
      </c>
      <c r="X194" s="9">
        <f t="shared" si="95"/>
        <v>0.05806053119209389</v>
      </c>
      <c r="Y194" s="9">
        <f t="shared" si="96"/>
        <v>0.02538817064599263</v>
      </c>
      <c r="Z194" s="9">
        <f t="shared" si="97"/>
        <v>0.013194607143617814</v>
      </c>
      <c r="AA194" s="9">
        <f t="shared" si="98"/>
        <v>0.0007987050329066474</v>
      </c>
      <c r="AB194" s="9"/>
      <c r="AC194" s="196">
        <v>73</v>
      </c>
      <c r="AD194" s="196">
        <v>121</v>
      </c>
      <c r="AE194" s="196">
        <v>345</v>
      </c>
      <c r="AF194" s="196">
        <v>152</v>
      </c>
      <c r="AG194" s="196">
        <v>67</v>
      </c>
      <c r="AH194" s="196">
        <v>43</v>
      </c>
      <c r="AI194" s="196">
        <v>27</v>
      </c>
      <c r="AJ194" s="196">
        <v>1</v>
      </c>
      <c r="AK194" s="196">
        <v>829</v>
      </c>
      <c r="AL194" s="5"/>
      <c r="AM194" s="193">
        <v>4</v>
      </c>
      <c r="AN194" s="193">
        <v>-34</v>
      </c>
      <c r="AO194" s="193">
        <v>5</v>
      </c>
      <c r="AP194" s="193">
        <v>5</v>
      </c>
      <c r="AQ194" s="193">
        <v>-8</v>
      </c>
      <c r="AR194" s="193">
        <v>-2</v>
      </c>
      <c r="AS194" s="193">
        <v>-4</v>
      </c>
      <c r="AT194" s="193">
        <v>2</v>
      </c>
      <c r="AU194" s="193">
        <v>-32</v>
      </c>
      <c r="AV194">
        <f t="shared" si="99"/>
        <v>-4</v>
      </c>
      <c r="AW194">
        <f t="shared" si="100"/>
        <v>34</v>
      </c>
      <c r="AX194">
        <f t="shared" si="101"/>
        <v>-5</v>
      </c>
      <c r="AY194">
        <f t="shared" si="102"/>
        <v>-5</v>
      </c>
      <c r="AZ194">
        <f t="shared" si="103"/>
        <v>8</v>
      </c>
      <c r="BA194">
        <f t="shared" si="104"/>
        <v>2</v>
      </c>
      <c r="BB194">
        <f t="shared" si="105"/>
        <v>4</v>
      </c>
      <c r="BC194">
        <f t="shared" si="106"/>
        <v>-2</v>
      </c>
      <c r="BD194">
        <f t="shared" si="107"/>
        <v>32</v>
      </c>
      <c r="BG194" s="188">
        <v>878116.0960000001</v>
      </c>
      <c r="BH194" s="107">
        <f t="shared" si="108"/>
        <v>219529.02400000003</v>
      </c>
      <c r="BI194" s="108">
        <f t="shared" si="109"/>
        <v>5268696.576000001</v>
      </c>
      <c r="BJ194" s="27">
        <f t="shared" si="110"/>
        <v>1317174.1440000003</v>
      </c>
      <c r="BK194" s="25">
        <f t="shared" si="111"/>
        <v>0.8</v>
      </c>
      <c r="BL194" s="26">
        <f t="shared" si="112"/>
        <v>0.2</v>
      </c>
      <c r="BM194" s="111">
        <f t="shared" si="115"/>
        <v>878116.0960000001</v>
      </c>
      <c r="BN194" s="186">
        <v>492089.2231111112</v>
      </c>
      <c r="BO194" s="135">
        <f t="shared" si="116"/>
        <v>123022.3057777778</v>
      </c>
      <c r="BP194" s="135">
        <f t="shared" si="131"/>
        <v>2952535.338666667</v>
      </c>
      <c r="BQ194" s="135">
        <f t="shared" si="132"/>
        <v>738133.8346666668</v>
      </c>
      <c r="BR194" s="141">
        <f t="shared" si="117"/>
        <v>492089.2231111112</v>
      </c>
      <c r="BS194" s="185">
        <v>621615.2426666667</v>
      </c>
      <c r="BT194" s="135">
        <f t="shared" si="118"/>
        <v>155403.8106666667</v>
      </c>
      <c r="BU194" s="135">
        <f t="shared" si="133"/>
        <v>3729691.4560000002</v>
      </c>
      <c r="BV194" s="135">
        <f t="shared" si="119"/>
        <v>932422.8640000001</v>
      </c>
      <c r="BW194" s="141">
        <f t="shared" si="120"/>
        <v>621615.2426666667</v>
      </c>
      <c r="BX194" s="185">
        <v>801820.0533333333</v>
      </c>
      <c r="BY194" s="135">
        <f t="shared" si="121"/>
        <v>200455.01333333334</v>
      </c>
      <c r="BZ194" s="135">
        <f t="shared" si="134"/>
        <v>4810920.32</v>
      </c>
      <c r="CA194" s="135">
        <f t="shared" si="122"/>
        <v>1202730.08</v>
      </c>
      <c r="CB194" s="141">
        <f t="shared" si="123"/>
        <v>801820.0533333333</v>
      </c>
      <c r="CC194" s="230">
        <f t="shared" si="124"/>
        <v>1042194.1351111111</v>
      </c>
      <c r="CD194" s="135">
        <f t="shared" si="125"/>
        <v>260548.53377777777</v>
      </c>
      <c r="CE194" s="135">
        <f t="shared" si="135"/>
        <v>6253164.810666666</v>
      </c>
      <c r="CF194" s="135">
        <f t="shared" si="126"/>
        <v>1563291.2026666666</v>
      </c>
      <c r="CG194" s="141">
        <f t="shared" si="127"/>
        <v>1042194.1351111111</v>
      </c>
      <c r="CH194" s="185">
        <v>0</v>
      </c>
      <c r="CI194" s="135">
        <f t="shared" si="128"/>
        <v>0</v>
      </c>
      <c r="CJ194" s="135">
        <f t="shared" si="136"/>
        <v>0</v>
      </c>
      <c r="CK194" s="135">
        <f t="shared" si="129"/>
        <v>0</v>
      </c>
      <c r="CL194" s="141">
        <f t="shared" si="130"/>
        <v>0</v>
      </c>
    </row>
    <row r="195" spans="1:90" ht="12.75">
      <c r="A195" s="3"/>
      <c r="B195" s="3" t="s">
        <v>404</v>
      </c>
      <c r="C195" s="2" t="s">
        <v>198</v>
      </c>
      <c r="D195" s="5">
        <f t="shared" si="113"/>
        <v>148414</v>
      </c>
      <c r="E195" s="190">
        <v>2136</v>
      </c>
      <c r="F195" s="18">
        <f t="shared" si="114"/>
        <v>776</v>
      </c>
      <c r="G195" s="214">
        <v>5.051228584011164</v>
      </c>
      <c r="H195" s="202">
        <v>264</v>
      </c>
      <c r="I195"/>
      <c r="J195" s="196">
        <v>70189</v>
      </c>
      <c r="K195" s="196">
        <v>23218</v>
      </c>
      <c r="L195" s="196">
        <v>18911</v>
      </c>
      <c r="M195" s="196">
        <v>15246</v>
      </c>
      <c r="N195" s="196">
        <v>10044</v>
      </c>
      <c r="O195" s="196">
        <v>6379</v>
      </c>
      <c r="P195" s="196">
        <v>3916</v>
      </c>
      <c r="Q195" s="196">
        <v>511</v>
      </c>
      <c r="R195" s="196">
        <v>148414</v>
      </c>
      <c r="S195" s="5"/>
      <c r="T195" s="9">
        <f t="shared" si="91"/>
        <v>0.4729270823507216</v>
      </c>
      <c r="U195" s="9">
        <f t="shared" si="92"/>
        <v>0.15644076704354037</v>
      </c>
      <c r="V195" s="9">
        <f t="shared" si="93"/>
        <v>0.12742059374452544</v>
      </c>
      <c r="W195" s="9">
        <f t="shared" si="94"/>
        <v>0.10272615790963116</v>
      </c>
      <c r="X195" s="9">
        <f t="shared" si="95"/>
        <v>0.06767555621437331</v>
      </c>
      <c r="Y195" s="9">
        <f t="shared" si="96"/>
        <v>0.04298112037947902</v>
      </c>
      <c r="Z195" s="9">
        <f t="shared" si="97"/>
        <v>0.026385650949371352</v>
      </c>
      <c r="AA195" s="9">
        <f t="shared" si="98"/>
        <v>0.003443071408357702</v>
      </c>
      <c r="AB195" s="9"/>
      <c r="AC195" s="196">
        <v>230</v>
      </c>
      <c r="AD195" s="196">
        <v>150</v>
      </c>
      <c r="AE195" s="196">
        <v>117</v>
      </c>
      <c r="AF195" s="196">
        <v>122</v>
      </c>
      <c r="AG195" s="196">
        <v>97</v>
      </c>
      <c r="AH195" s="196">
        <v>30</v>
      </c>
      <c r="AI195" s="196">
        <v>23</v>
      </c>
      <c r="AJ195" s="196">
        <v>6</v>
      </c>
      <c r="AK195" s="196">
        <v>775</v>
      </c>
      <c r="AL195" s="5"/>
      <c r="AM195" s="193">
        <v>16</v>
      </c>
      <c r="AN195" s="193">
        <v>8</v>
      </c>
      <c r="AO195" s="193">
        <v>15</v>
      </c>
      <c r="AP195" s="193">
        <v>-21</v>
      </c>
      <c r="AQ195" s="193">
        <v>-16</v>
      </c>
      <c r="AR195" s="193">
        <v>-11</v>
      </c>
      <c r="AS195" s="193">
        <v>2</v>
      </c>
      <c r="AT195" s="193">
        <v>6</v>
      </c>
      <c r="AU195" s="193">
        <v>-1</v>
      </c>
      <c r="AV195">
        <f t="shared" si="99"/>
        <v>-16</v>
      </c>
      <c r="AW195">
        <f t="shared" si="100"/>
        <v>-8</v>
      </c>
      <c r="AX195">
        <f t="shared" si="101"/>
        <v>-15</v>
      </c>
      <c r="AY195">
        <f t="shared" si="102"/>
        <v>21</v>
      </c>
      <c r="AZ195">
        <f t="shared" si="103"/>
        <v>16</v>
      </c>
      <c r="BA195">
        <f t="shared" si="104"/>
        <v>11</v>
      </c>
      <c r="BB195">
        <f t="shared" si="105"/>
        <v>-2</v>
      </c>
      <c r="BC195">
        <f t="shared" si="106"/>
        <v>-6</v>
      </c>
      <c r="BD195">
        <f t="shared" si="107"/>
        <v>1</v>
      </c>
      <c r="BG195" s="188">
        <v>961718.7866666667</v>
      </c>
      <c r="BH195" s="107" t="str">
        <f t="shared" si="108"/>
        <v>0</v>
      </c>
      <c r="BI195" s="108">
        <f t="shared" si="109"/>
        <v>5770312.720000001</v>
      </c>
      <c r="BJ195" s="27">
        <f t="shared" si="110"/>
        <v>0</v>
      </c>
      <c r="BK195" s="25" t="str">
        <f t="shared" si="111"/>
        <v>100%</v>
      </c>
      <c r="BL195" s="26" t="str">
        <f t="shared" si="112"/>
        <v>0%</v>
      </c>
      <c r="BM195" s="111">
        <f t="shared" si="115"/>
        <v>961718.7866666667</v>
      </c>
      <c r="BN195" s="187">
        <v>780558.4244444444</v>
      </c>
      <c r="BO195" s="135" t="str">
        <f t="shared" si="116"/>
        <v>0</v>
      </c>
      <c r="BP195" s="135">
        <f t="shared" si="131"/>
        <v>4683350.546666666</v>
      </c>
      <c r="BQ195" s="135">
        <f t="shared" si="132"/>
        <v>0</v>
      </c>
      <c r="BR195" s="141">
        <f t="shared" si="117"/>
        <v>780558.4244444444</v>
      </c>
      <c r="BS195" s="185">
        <v>1040080.3311111112</v>
      </c>
      <c r="BT195" s="135" t="str">
        <f t="shared" si="118"/>
        <v>0</v>
      </c>
      <c r="BU195" s="135">
        <f t="shared" si="133"/>
        <v>6240481.986666667</v>
      </c>
      <c r="BV195" s="135">
        <f t="shared" si="119"/>
        <v>0</v>
      </c>
      <c r="BW195" s="141">
        <f t="shared" si="120"/>
        <v>1040080.3311111112</v>
      </c>
      <c r="BX195" s="185">
        <v>908622.7999999999</v>
      </c>
      <c r="BY195" s="135" t="str">
        <f t="shared" si="121"/>
        <v>0</v>
      </c>
      <c r="BZ195" s="135">
        <f t="shared" si="134"/>
        <v>5451736.8</v>
      </c>
      <c r="CA195" s="135">
        <f t="shared" si="122"/>
        <v>0</v>
      </c>
      <c r="CB195" s="141">
        <f t="shared" si="123"/>
        <v>908622.7999999999</v>
      </c>
      <c r="CC195" s="230">
        <f t="shared" si="124"/>
        <v>1148040.728888889</v>
      </c>
      <c r="CD195" s="135" t="str">
        <f t="shared" si="125"/>
        <v>0</v>
      </c>
      <c r="CE195" s="135">
        <f t="shared" si="135"/>
        <v>6888244.373333335</v>
      </c>
      <c r="CF195" s="135">
        <f t="shared" si="126"/>
        <v>0</v>
      </c>
      <c r="CG195" s="141">
        <f t="shared" si="127"/>
        <v>1148040.728888889</v>
      </c>
      <c r="CH195" s="185">
        <v>0</v>
      </c>
      <c r="CI195" s="135" t="str">
        <f t="shared" si="128"/>
        <v>0</v>
      </c>
      <c r="CJ195" s="135">
        <f t="shared" si="136"/>
        <v>0</v>
      </c>
      <c r="CK195" s="135">
        <f t="shared" si="129"/>
        <v>0</v>
      </c>
      <c r="CL195" s="141">
        <f t="shared" si="130"/>
        <v>0</v>
      </c>
    </row>
    <row r="196" spans="1:90" ht="12.75">
      <c r="A196" s="3" t="s">
        <v>393</v>
      </c>
      <c r="B196" s="3" t="s">
        <v>384</v>
      </c>
      <c r="C196" s="2" t="s">
        <v>199</v>
      </c>
      <c r="D196" s="5">
        <f t="shared" si="113"/>
        <v>64755</v>
      </c>
      <c r="E196" s="190">
        <v>405</v>
      </c>
      <c r="F196" s="18">
        <f t="shared" si="114"/>
        <v>339</v>
      </c>
      <c r="G196" s="214">
        <v>6.3390150528968165</v>
      </c>
      <c r="H196" s="202">
        <v>77</v>
      </c>
      <c r="I196"/>
      <c r="J196" s="196">
        <v>26988</v>
      </c>
      <c r="K196" s="196">
        <v>22511</v>
      </c>
      <c r="L196" s="196">
        <v>8103</v>
      </c>
      <c r="M196" s="196">
        <v>3469</v>
      </c>
      <c r="N196" s="196">
        <v>2136</v>
      </c>
      <c r="O196" s="196">
        <v>867</v>
      </c>
      <c r="P196" s="196">
        <v>616</v>
      </c>
      <c r="Q196" s="196">
        <v>65</v>
      </c>
      <c r="R196" s="196">
        <v>64755</v>
      </c>
      <c r="S196" s="5"/>
      <c r="T196" s="9">
        <f t="shared" si="91"/>
        <v>0.4167709057215659</v>
      </c>
      <c r="U196" s="9">
        <f t="shared" si="92"/>
        <v>0.34763338738321364</v>
      </c>
      <c r="V196" s="9">
        <f t="shared" si="93"/>
        <v>0.1251331943479268</v>
      </c>
      <c r="W196" s="9">
        <f t="shared" si="94"/>
        <v>0.05357115280673307</v>
      </c>
      <c r="X196" s="9">
        <f t="shared" si="95"/>
        <v>0.03298586981700255</v>
      </c>
      <c r="Y196" s="9">
        <f t="shared" si="96"/>
        <v>0.013388927495946258</v>
      </c>
      <c r="Z196" s="9">
        <f t="shared" si="97"/>
        <v>0.009512778935989499</v>
      </c>
      <c r="AA196" s="9">
        <f t="shared" si="98"/>
        <v>0.0010037834916222686</v>
      </c>
      <c r="AB196" s="9"/>
      <c r="AC196" s="196">
        <v>254</v>
      </c>
      <c r="AD196" s="196">
        <v>54</v>
      </c>
      <c r="AE196" s="196">
        <v>35</v>
      </c>
      <c r="AF196" s="196">
        <v>14</v>
      </c>
      <c r="AG196" s="196">
        <v>9</v>
      </c>
      <c r="AH196" s="196">
        <v>15</v>
      </c>
      <c r="AI196" s="196">
        <v>0</v>
      </c>
      <c r="AJ196" s="196">
        <v>-3</v>
      </c>
      <c r="AK196" s="196">
        <v>378</v>
      </c>
      <c r="AL196" s="5"/>
      <c r="AM196" s="193">
        <v>37</v>
      </c>
      <c r="AN196" s="193">
        <v>-6</v>
      </c>
      <c r="AO196" s="193">
        <v>0</v>
      </c>
      <c r="AP196" s="193">
        <v>-5</v>
      </c>
      <c r="AQ196" s="193">
        <v>13</v>
      </c>
      <c r="AR196" s="193">
        <v>-1</v>
      </c>
      <c r="AS196" s="193">
        <v>0</v>
      </c>
      <c r="AT196" s="193">
        <v>1</v>
      </c>
      <c r="AU196" s="193">
        <v>39</v>
      </c>
      <c r="AV196">
        <f t="shared" si="99"/>
        <v>-37</v>
      </c>
      <c r="AW196">
        <f t="shared" si="100"/>
        <v>6</v>
      </c>
      <c r="AX196">
        <f t="shared" si="101"/>
        <v>0</v>
      </c>
      <c r="AY196">
        <f t="shared" si="102"/>
        <v>5</v>
      </c>
      <c r="AZ196">
        <f t="shared" si="103"/>
        <v>-13</v>
      </c>
      <c r="BA196">
        <f t="shared" si="104"/>
        <v>1</v>
      </c>
      <c r="BB196">
        <f t="shared" si="105"/>
        <v>0</v>
      </c>
      <c r="BC196">
        <f t="shared" si="106"/>
        <v>-1</v>
      </c>
      <c r="BD196">
        <f t="shared" si="107"/>
        <v>-39</v>
      </c>
      <c r="BG196" s="188">
        <v>674706.3360000001</v>
      </c>
      <c r="BH196" s="107">
        <f t="shared" si="108"/>
        <v>168676.58400000003</v>
      </c>
      <c r="BI196" s="108">
        <f t="shared" si="109"/>
        <v>4048238.0160000008</v>
      </c>
      <c r="BJ196" s="27">
        <f t="shared" si="110"/>
        <v>1012059.5040000002</v>
      </c>
      <c r="BK196" s="25">
        <f t="shared" si="111"/>
        <v>0.8</v>
      </c>
      <c r="BL196" s="26">
        <f t="shared" si="112"/>
        <v>0.2</v>
      </c>
      <c r="BM196" s="111">
        <f t="shared" si="115"/>
        <v>674706.3360000001</v>
      </c>
      <c r="BN196" s="186">
        <v>514304.7066666668</v>
      </c>
      <c r="BO196" s="135">
        <f t="shared" si="116"/>
        <v>128576.1766666667</v>
      </c>
      <c r="BP196" s="135">
        <f t="shared" si="131"/>
        <v>3085828.2400000007</v>
      </c>
      <c r="BQ196" s="135">
        <f t="shared" si="132"/>
        <v>771457.0600000002</v>
      </c>
      <c r="BR196" s="141">
        <f t="shared" si="117"/>
        <v>514304.7066666668</v>
      </c>
      <c r="BS196" s="185">
        <v>424355.8497777779</v>
      </c>
      <c r="BT196" s="135">
        <f t="shared" si="118"/>
        <v>106088.96244444448</v>
      </c>
      <c r="BU196" s="135">
        <f t="shared" si="133"/>
        <v>2546135.0986666675</v>
      </c>
      <c r="BV196" s="135">
        <f t="shared" si="119"/>
        <v>636533.7746666669</v>
      </c>
      <c r="BW196" s="141">
        <f t="shared" si="120"/>
        <v>424355.8497777779</v>
      </c>
      <c r="BX196" s="185">
        <v>425065.3866666667</v>
      </c>
      <c r="BY196" s="135">
        <f t="shared" si="121"/>
        <v>106266.34666666668</v>
      </c>
      <c r="BZ196" s="135">
        <f t="shared" si="134"/>
        <v>2550392.3200000003</v>
      </c>
      <c r="CA196" s="135">
        <f t="shared" si="122"/>
        <v>637598.0800000001</v>
      </c>
      <c r="CB196" s="141">
        <f t="shared" si="123"/>
        <v>425065.3866666667</v>
      </c>
      <c r="CC196" s="230">
        <f t="shared" si="124"/>
        <v>317113.30666666676</v>
      </c>
      <c r="CD196" s="135">
        <f t="shared" si="125"/>
        <v>79278.32666666669</v>
      </c>
      <c r="CE196" s="135">
        <f t="shared" si="135"/>
        <v>1902679.8400000005</v>
      </c>
      <c r="CF196" s="135">
        <f t="shared" si="126"/>
        <v>475669.96000000014</v>
      </c>
      <c r="CG196" s="141">
        <f t="shared" si="127"/>
        <v>317113.30666666676</v>
      </c>
      <c r="CH196" s="185">
        <v>0</v>
      </c>
      <c r="CI196" s="135">
        <f t="shared" si="128"/>
        <v>0</v>
      </c>
      <c r="CJ196" s="135">
        <f t="shared" si="136"/>
        <v>0</v>
      </c>
      <c r="CK196" s="135">
        <f t="shared" si="129"/>
        <v>0</v>
      </c>
      <c r="CL196" s="141">
        <f t="shared" si="130"/>
        <v>0</v>
      </c>
    </row>
    <row r="197" spans="1:90" ht="12.75">
      <c r="A197" s="3"/>
      <c r="B197" s="3" t="s">
        <v>379</v>
      </c>
      <c r="C197" s="2" t="s">
        <v>200</v>
      </c>
      <c r="D197" s="5">
        <f t="shared" si="113"/>
        <v>133686</v>
      </c>
      <c r="E197" s="190">
        <v>1245</v>
      </c>
      <c r="F197" s="18">
        <f t="shared" si="114"/>
        <v>376</v>
      </c>
      <c r="G197" s="214">
        <v>4.067503730882732</v>
      </c>
      <c r="H197" s="202">
        <v>131</v>
      </c>
      <c r="I197"/>
      <c r="J197" s="196">
        <v>85354</v>
      </c>
      <c r="K197" s="196">
        <v>21972</v>
      </c>
      <c r="L197" s="196">
        <v>15654</v>
      </c>
      <c r="M197" s="196">
        <v>6581</v>
      </c>
      <c r="N197" s="196">
        <v>2321</v>
      </c>
      <c r="O197" s="196">
        <v>995</v>
      </c>
      <c r="P197" s="196">
        <v>698</v>
      </c>
      <c r="Q197" s="196">
        <v>111</v>
      </c>
      <c r="R197" s="196">
        <v>133686</v>
      </c>
      <c r="S197" s="5"/>
      <c r="T197" s="9">
        <f t="shared" si="91"/>
        <v>0.6384662567508939</v>
      </c>
      <c r="U197" s="9">
        <f t="shared" si="92"/>
        <v>0.16435528028364974</v>
      </c>
      <c r="V197" s="9">
        <f t="shared" si="93"/>
        <v>0.11709528297652709</v>
      </c>
      <c r="W197" s="9">
        <f t="shared" si="94"/>
        <v>0.049227293807878165</v>
      </c>
      <c r="X197" s="9">
        <f t="shared" si="95"/>
        <v>0.017361578624538097</v>
      </c>
      <c r="Y197" s="9">
        <f t="shared" si="96"/>
        <v>0.007442813757611118</v>
      </c>
      <c r="Z197" s="9">
        <f t="shared" si="97"/>
        <v>0.005221189952575438</v>
      </c>
      <c r="AA197" s="9">
        <f t="shared" si="98"/>
        <v>0.0008303038463264665</v>
      </c>
      <c r="AB197" s="9"/>
      <c r="AC197" s="196">
        <v>-80</v>
      </c>
      <c r="AD197" s="196">
        <v>175</v>
      </c>
      <c r="AE197" s="196">
        <v>193</v>
      </c>
      <c r="AF197" s="196">
        <v>79</v>
      </c>
      <c r="AG197" s="196">
        <v>14</v>
      </c>
      <c r="AH197" s="196">
        <v>-2</v>
      </c>
      <c r="AI197" s="196">
        <v>4</v>
      </c>
      <c r="AJ197" s="196">
        <v>0</v>
      </c>
      <c r="AK197" s="196">
        <v>383</v>
      </c>
      <c r="AL197" s="5"/>
      <c r="AM197" s="193">
        <v>-20</v>
      </c>
      <c r="AN197" s="193">
        <v>6</v>
      </c>
      <c r="AO197" s="193">
        <v>20</v>
      </c>
      <c r="AP197" s="193">
        <v>-4</v>
      </c>
      <c r="AQ197" s="193">
        <v>0</v>
      </c>
      <c r="AR197" s="193">
        <v>2</v>
      </c>
      <c r="AS197" s="193">
        <v>2</v>
      </c>
      <c r="AT197" s="193">
        <v>1</v>
      </c>
      <c r="AU197" s="193">
        <v>7</v>
      </c>
      <c r="AV197">
        <f t="shared" si="99"/>
        <v>20</v>
      </c>
      <c r="AW197">
        <f t="shared" si="100"/>
        <v>-6</v>
      </c>
      <c r="AX197">
        <f t="shared" si="101"/>
        <v>-20</v>
      </c>
      <c r="AY197">
        <f t="shared" si="102"/>
        <v>4</v>
      </c>
      <c r="AZ197">
        <f t="shared" si="103"/>
        <v>0</v>
      </c>
      <c r="BA197">
        <f t="shared" si="104"/>
        <v>-2</v>
      </c>
      <c r="BB197">
        <f t="shared" si="105"/>
        <v>-2</v>
      </c>
      <c r="BC197">
        <f t="shared" si="106"/>
        <v>-1</v>
      </c>
      <c r="BD197">
        <f t="shared" si="107"/>
        <v>-7</v>
      </c>
      <c r="BG197" s="188">
        <v>1215980.9866666666</v>
      </c>
      <c r="BH197" s="107" t="str">
        <f t="shared" si="108"/>
        <v>0</v>
      </c>
      <c r="BI197" s="108">
        <f t="shared" si="109"/>
        <v>7295885.92</v>
      </c>
      <c r="BJ197" s="27">
        <f t="shared" si="110"/>
        <v>0</v>
      </c>
      <c r="BK197" s="25" t="str">
        <f t="shared" si="111"/>
        <v>100%</v>
      </c>
      <c r="BL197" s="26" t="str">
        <f t="shared" si="112"/>
        <v>0%</v>
      </c>
      <c r="BM197" s="111">
        <f t="shared" si="115"/>
        <v>1215980.9866666666</v>
      </c>
      <c r="BN197" s="186">
        <v>621803.341111111</v>
      </c>
      <c r="BO197" s="135" t="str">
        <f t="shared" si="116"/>
        <v>0</v>
      </c>
      <c r="BP197" s="135">
        <f t="shared" si="131"/>
        <v>3730820.046666666</v>
      </c>
      <c r="BQ197" s="135">
        <f t="shared" si="132"/>
        <v>0</v>
      </c>
      <c r="BR197" s="141">
        <f t="shared" si="117"/>
        <v>621803.341111111</v>
      </c>
      <c r="BS197" s="185">
        <v>1349430.021111111</v>
      </c>
      <c r="BT197" s="135" t="str">
        <f t="shared" si="118"/>
        <v>0</v>
      </c>
      <c r="BU197" s="135">
        <f t="shared" si="133"/>
        <v>8096580.126666665</v>
      </c>
      <c r="BV197" s="135">
        <f t="shared" si="119"/>
        <v>0</v>
      </c>
      <c r="BW197" s="141">
        <f t="shared" si="120"/>
        <v>1349430.021111111</v>
      </c>
      <c r="BX197" s="185">
        <v>996658.7999999998</v>
      </c>
      <c r="BY197" s="135" t="str">
        <f t="shared" si="121"/>
        <v>0</v>
      </c>
      <c r="BZ197" s="135">
        <f t="shared" si="134"/>
        <v>5979952.799999999</v>
      </c>
      <c r="CA197" s="135">
        <f t="shared" si="122"/>
        <v>0</v>
      </c>
      <c r="CB197" s="141">
        <f t="shared" si="123"/>
        <v>996658.7999999998</v>
      </c>
      <c r="CC197" s="230">
        <f t="shared" si="124"/>
        <v>546268.0711111112</v>
      </c>
      <c r="CD197" s="135" t="str">
        <f t="shared" si="125"/>
        <v>0</v>
      </c>
      <c r="CE197" s="135">
        <f t="shared" si="135"/>
        <v>3277608.426666667</v>
      </c>
      <c r="CF197" s="135">
        <f t="shared" si="126"/>
        <v>0</v>
      </c>
      <c r="CG197" s="141">
        <f t="shared" si="127"/>
        <v>546268.0711111112</v>
      </c>
      <c r="CH197" s="185">
        <v>0</v>
      </c>
      <c r="CI197" s="135" t="str">
        <f t="shared" si="128"/>
        <v>0</v>
      </c>
      <c r="CJ197" s="135">
        <f t="shared" si="136"/>
        <v>0</v>
      </c>
      <c r="CK197" s="135">
        <f t="shared" si="129"/>
        <v>0</v>
      </c>
      <c r="CL197" s="141">
        <f t="shared" si="130"/>
        <v>0</v>
      </c>
    </row>
    <row r="198" spans="1:90" ht="12.75">
      <c r="A198" s="3" t="s">
        <v>409</v>
      </c>
      <c r="B198" s="3" t="s">
        <v>390</v>
      </c>
      <c r="C198" s="2" t="s">
        <v>201</v>
      </c>
      <c r="D198" s="5">
        <f t="shared" si="113"/>
        <v>55014</v>
      </c>
      <c r="E198" s="190">
        <v>584</v>
      </c>
      <c r="F198" s="18">
        <f t="shared" si="114"/>
        <v>160</v>
      </c>
      <c r="G198" s="214">
        <v>5.29272836277277</v>
      </c>
      <c r="H198" s="202">
        <v>66</v>
      </c>
      <c r="I198"/>
      <c r="J198" s="196">
        <v>20181</v>
      </c>
      <c r="K198" s="196">
        <v>12688</v>
      </c>
      <c r="L198" s="196">
        <v>12326</v>
      </c>
      <c r="M198" s="196">
        <v>6821</v>
      </c>
      <c r="N198" s="196">
        <v>2260</v>
      </c>
      <c r="O198" s="196">
        <v>578</v>
      </c>
      <c r="P198" s="196">
        <v>145</v>
      </c>
      <c r="Q198" s="196">
        <v>15</v>
      </c>
      <c r="R198" s="196">
        <v>55014</v>
      </c>
      <c r="S198" s="5"/>
      <c r="T198" s="9">
        <f aca="true" t="shared" si="137" ref="T198:T261">J198/R198</f>
        <v>0.3668338968262624</v>
      </c>
      <c r="U198" s="9">
        <f aca="true" t="shared" si="138" ref="U198:U261">K198/R198</f>
        <v>0.23063220271203694</v>
      </c>
      <c r="V198" s="9">
        <f aca="true" t="shared" si="139" ref="V198:V261">L198/R198</f>
        <v>0.2240520594757698</v>
      </c>
      <c r="W198" s="9">
        <f aca="true" t="shared" si="140" ref="W198:W261">M198/R198</f>
        <v>0.12398662158723234</v>
      </c>
      <c r="X198" s="9">
        <f aca="true" t="shared" si="141" ref="X198:X261">N198/R198</f>
        <v>0.041080452248518556</v>
      </c>
      <c r="Y198" s="9">
        <f aca="true" t="shared" si="142" ref="Y198:Y261">O198/R198</f>
        <v>0.010506416548514924</v>
      </c>
      <c r="Z198" s="9">
        <f aca="true" t="shared" si="143" ref="Z198:Z261">P198/R198</f>
        <v>0.002635692732758934</v>
      </c>
      <c r="AA198" s="9">
        <f aca="true" t="shared" si="144" ref="AA198:AA261">Q198/R198</f>
        <v>0.00027265786890609664</v>
      </c>
      <c r="AB198" s="9"/>
      <c r="AC198" s="196">
        <v>50</v>
      </c>
      <c r="AD198" s="196">
        <v>36</v>
      </c>
      <c r="AE198" s="196">
        <v>68</v>
      </c>
      <c r="AF198" s="196">
        <v>48</v>
      </c>
      <c r="AG198" s="196">
        <v>12</v>
      </c>
      <c r="AH198" s="196">
        <v>0</v>
      </c>
      <c r="AI198" s="196">
        <v>4</v>
      </c>
      <c r="AJ198" s="196">
        <v>-1</v>
      </c>
      <c r="AK198" s="196">
        <v>217</v>
      </c>
      <c r="AL198" s="5"/>
      <c r="AM198" s="193">
        <v>43</v>
      </c>
      <c r="AN198" s="193">
        <v>14</v>
      </c>
      <c r="AO198" s="193">
        <v>-10</v>
      </c>
      <c r="AP198" s="193">
        <v>4</v>
      </c>
      <c r="AQ198" s="193">
        <v>4</v>
      </c>
      <c r="AR198" s="193">
        <v>2</v>
      </c>
      <c r="AS198" s="193">
        <v>0</v>
      </c>
      <c r="AT198" s="193">
        <v>0</v>
      </c>
      <c r="AU198" s="193">
        <v>57</v>
      </c>
      <c r="AV198">
        <f aca="true" t="shared" si="145" ref="AV198:AV261">AM198*$AU$3</f>
        <v>-43</v>
      </c>
      <c r="AW198">
        <f aca="true" t="shared" si="146" ref="AW198:AW261">AN198*$AU$3</f>
        <v>-14</v>
      </c>
      <c r="AX198">
        <f aca="true" t="shared" si="147" ref="AX198:AX261">AO198*$AU$3</f>
        <v>10</v>
      </c>
      <c r="AY198">
        <f aca="true" t="shared" si="148" ref="AY198:AY261">AP198*$AU$3</f>
        <v>-4</v>
      </c>
      <c r="AZ198">
        <f aca="true" t="shared" si="149" ref="AZ198:AZ261">AQ198*$AU$3</f>
        <v>-4</v>
      </c>
      <c r="BA198">
        <f aca="true" t="shared" si="150" ref="BA198:BA261">AR198*$AU$3</f>
        <v>-2</v>
      </c>
      <c r="BB198">
        <f aca="true" t="shared" si="151" ref="BB198:BB261">AS198*$AU$3</f>
        <v>0</v>
      </c>
      <c r="BC198">
        <f aca="true" t="shared" si="152" ref="BC198:BC261">AT198*$AU$3</f>
        <v>0</v>
      </c>
      <c r="BD198">
        <f aca="true" t="shared" si="153" ref="BD198:BD261">AU198*$AU$3</f>
        <v>-57</v>
      </c>
      <c r="BG198" s="188">
        <v>167589.17333333337</v>
      </c>
      <c r="BH198" s="107">
        <f aca="true" t="shared" si="154" ref="BH198:BH261">IF(A198="","0",(25%*BG198))</f>
        <v>41897.29333333334</v>
      </c>
      <c r="BI198" s="108">
        <f aca="true" t="shared" si="155" ref="BI198:BI261">BG198*6</f>
        <v>1005535.0400000003</v>
      </c>
      <c r="BJ198" s="27">
        <f aca="true" t="shared" si="156" ref="BJ198:BJ261">BH198*6</f>
        <v>251383.76000000007</v>
      </c>
      <c r="BK198" s="25">
        <f aca="true" t="shared" si="157" ref="BK198:BK261">IF(A198="","100%",80%)</f>
        <v>0.8</v>
      </c>
      <c r="BL198" s="26">
        <f aca="true" t="shared" si="158" ref="BL198:BL261">IF(A198="","0%",20%)</f>
        <v>0.2</v>
      </c>
      <c r="BM198" s="111">
        <f t="shared" si="115"/>
        <v>167589.17333333337</v>
      </c>
      <c r="BN198" s="186">
        <v>423426.09777777776</v>
      </c>
      <c r="BO198" s="135">
        <f t="shared" si="116"/>
        <v>105856.52444444444</v>
      </c>
      <c r="BP198" s="135">
        <f t="shared" si="131"/>
        <v>2540556.5866666664</v>
      </c>
      <c r="BQ198" s="135">
        <f t="shared" si="132"/>
        <v>635139.1466666666</v>
      </c>
      <c r="BR198" s="141">
        <f t="shared" si="117"/>
        <v>423426.09777777776</v>
      </c>
      <c r="BS198" s="185">
        <v>300690.1688888889</v>
      </c>
      <c r="BT198" s="135">
        <f t="shared" si="118"/>
        <v>75172.54222222223</v>
      </c>
      <c r="BU198" s="135">
        <f t="shared" si="133"/>
        <v>1804141.0133333334</v>
      </c>
      <c r="BV198" s="135">
        <f t="shared" si="119"/>
        <v>451035.25333333336</v>
      </c>
      <c r="BW198" s="141">
        <f t="shared" si="120"/>
        <v>300690.1688888889</v>
      </c>
      <c r="BX198" s="185">
        <v>388526.82666666666</v>
      </c>
      <c r="BY198" s="135">
        <f t="shared" si="121"/>
        <v>97131.70666666667</v>
      </c>
      <c r="BZ198" s="135">
        <f t="shared" si="134"/>
        <v>2331160.96</v>
      </c>
      <c r="CA198" s="135">
        <f t="shared" si="122"/>
        <v>582790.24</v>
      </c>
      <c r="CB198" s="141">
        <f t="shared" si="123"/>
        <v>388526.82666666666</v>
      </c>
      <c r="CC198" s="230">
        <f t="shared" si="124"/>
        <v>190722.9866666667</v>
      </c>
      <c r="CD198" s="135">
        <f t="shared" si="125"/>
        <v>47680.74666666667</v>
      </c>
      <c r="CE198" s="135">
        <f t="shared" si="135"/>
        <v>1144337.9200000002</v>
      </c>
      <c r="CF198" s="135">
        <f t="shared" si="126"/>
        <v>286084.48000000004</v>
      </c>
      <c r="CG198" s="141">
        <f t="shared" si="127"/>
        <v>190722.9866666667</v>
      </c>
      <c r="CH198" s="185">
        <v>0</v>
      </c>
      <c r="CI198" s="135">
        <f t="shared" si="128"/>
        <v>0</v>
      </c>
      <c r="CJ198" s="135">
        <f t="shared" si="136"/>
        <v>0</v>
      </c>
      <c r="CK198" s="135">
        <f t="shared" si="129"/>
        <v>0</v>
      </c>
      <c r="CL198" s="141">
        <f t="shared" si="130"/>
        <v>0</v>
      </c>
    </row>
    <row r="199" spans="1:90" ht="12.75">
      <c r="A199" s="3" t="s">
        <v>391</v>
      </c>
      <c r="B199" s="3" t="s">
        <v>379</v>
      </c>
      <c r="C199" s="2" t="s">
        <v>202</v>
      </c>
      <c r="D199" s="5">
        <f aca="true" t="shared" si="159" ref="D199:D262">R199</f>
        <v>22824</v>
      </c>
      <c r="E199" s="190">
        <v>135</v>
      </c>
      <c r="F199" s="18">
        <f aca="true" t="shared" si="160" ref="F199:F262">AK199+BD199</f>
        <v>78</v>
      </c>
      <c r="G199" s="214">
        <v>7.960234059400625</v>
      </c>
      <c r="H199" s="202">
        <v>3</v>
      </c>
      <c r="I199"/>
      <c r="J199" s="196">
        <v>3886</v>
      </c>
      <c r="K199" s="196">
        <v>5966</v>
      </c>
      <c r="L199" s="196">
        <v>7048</v>
      </c>
      <c r="M199" s="196">
        <v>3019</v>
      </c>
      <c r="N199" s="196">
        <v>1832</v>
      </c>
      <c r="O199" s="196">
        <v>547</v>
      </c>
      <c r="P199" s="196">
        <v>447</v>
      </c>
      <c r="Q199" s="196">
        <v>79</v>
      </c>
      <c r="R199" s="196">
        <v>22824</v>
      </c>
      <c r="S199" s="5"/>
      <c r="T199" s="9">
        <f t="shared" si="137"/>
        <v>0.17025937609533823</v>
      </c>
      <c r="U199" s="9">
        <f t="shared" si="138"/>
        <v>0.261391517700666</v>
      </c>
      <c r="V199" s="9">
        <f t="shared" si="139"/>
        <v>0.30879775674728355</v>
      </c>
      <c r="W199" s="9">
        <f t="shared" si="140"/>
        <v>0.13227304591657904</v>
      </c>
      <c r="X199" s="9">
        <f t="shared" si="141"/>
        <v>0.08026638626007711</v>
      </c>
      <c r="Y199" s="9">
        <f t="shared" si="142"/>
        <v>0.023966000701016475</v>
      </c>
      <c r="Z199" s="9">
        <f t="shared" si="143"/>
        <v>0.01958464773922187</v>
      </c>
      <c r="AA199" s="9">
        <f t="shared" si="144"/>
        <v>0.0034612688398177357</v>
      </c>
      <c r="AB199" s="9"/>
      <c r="AC199" s="196">
        <v>32</v>
      </c>
      <c r="AD199" s="196">
        <v>13</v>
      </c>
      <c r="AE199" s="196">
        <v>1</v>
      </c>
      <c r="AF199" s="196">
        <v>3</v>
      </c>
      <c r="AG199" s="196">
        <v>5</v>
      </c>
      <c r="AH199" s="196">
        <v>2</v>
      </c>
      <c r="AI199" s="196">
        <v>-1</v>
      </c>
      <c r="AJ199" s="196">
        <v>2</v>
      </c>
      <c r="AK199" s="196">
        <v>57</v>
      </c>
      <c r="AL199" s="5"/>
      <c r="AM199" s="193">
        <v>-5</v>
      </c>
      <c r="AN199" s="193">
        <v>-12</v>
      </c>
      <c r="AO199" s="193">
        <v>-4</v>
      </c>
      <c r="AP199" s="193">
        <v>-2</v>
      </c>
      <c r="AQ199" s="193">
        <v>4</v>
      </c>
      <c r="AR199" s="193">
        <v>-2</v>
      </c>
      <c r="AS199" s="193">
        <v>0</v>
      </c>
      <c r="AT199" s="193">
        <v>0</v>
      </c>
      <c r="AU199" s="193">
        <v>-21</v>
      </c>
      <c r="AV199">
        <f t="shared" si="145"/>
        <v>5</v>
      </c>
      <c r="AW199">
        <f t="shared" si="146"/>
        <v>12</v>
      </c>
      <c r="AX199">
        <f t="shared" si="147"/>
        <v>4</v>
      </c>
      <c r="AY199">
        <f t="shared" si="148"/>
        <v>2</v>
      </c>
      <c r="AZ199">
        <f t="shared" si="149"/>
        <v>-4</v>
      </c>
      <c r="BA199">
        <f t="shared" si="150"/>
        <v>2</v>
      </c>
      <c r="BB199">
        <f t="shared" si="151"/>
        <v>0</v>
      </c>
      <c r="BC199">
        <f t="shared" si="152"/>
        <v>0</v>
      </c>
      <c r="BD199">
        <f t="shared" si="153"/>
        <v>21</v>
      </c>
      <c r="BG199" s="188">
        <v>73176.34133333333</v>
      </c>
      <c r="BH199" s="107">
        <f t="shared" si="154"/>
        <v>18294.085333333333</v>
      </c>
      <c r="BI199" s="108">
        <f t="shared" si="155"/>
        <v>439058.04799999995</v>
      </c>
      <c r="BJ199" s="27">
        <f t="shared" si="156"/>
        <v>109764.51199999999</v>
      </c>
      <c r="BK199" s="25">
        <f t="shared" si="157"/>
        <v>0.8</v>
      </c>
      <c r="BL199" s="26">
        <f t="shared" si="158"/>
        <v>0.2</v>
      </c>
      <c r="BM199" s="111">
        <f aca="true" t="shared" si="161" ref="BM199:BM262">BG199</f>
        <v>73176.34133333333</v>
      </c>
      <c r="BN199" s="186">
        <v>5600</v>
      </c>
      <c r="BO199" s="135">
        <f aca="true" t="shared" si="162" ref="BO199:BO262">IF($A199="","0",(25%*BN199))</f>
        <v>1400</v>
      </c>
      <c r="BP199" s="135">
        <f t="shared" si="131"/>
        <v>33600</v>
      </c>
      <c r="BQ199" s="135">
        <f t="shared" si="132"/>
        <v>8400</v>
      </c>
      <c r="BR199" s="141">
        <f aca="true" t="shared" si="163" ref="BR199:BR262">BN199</f>
        <v>5600</v>
      </c>
      <c r="BS199" s="185">
        <v>98351.66222222224</v>
      </c>
      <c r="BT199" s="135">
        <f aca="true" t="shared" si="164" ref="BT199:BT262">IF($A199="","0",(25%*BS199))</f>
        <v>24587.91555555556</v>
      </c>
      <c r="BU199" s="135">
        <f t="shared" si="133"/>
        <v>590109.9733333334</v>
      </c>
      <c r="BV199" s="135">
        <f aca="true" t="shared" si="165" ref="BV199:BV262">BT199*6</f>
        <v>147527.49333333335</v>
      </c>
      <c r="BW199" s="141">
        <f aca="true" t="shared" si="166" ref="BW199:BW262">BS199</f>
        <v>98351.66222222224</v>
      </c>
      <c r="BX199" s="185">
        <v>61350.50666666667</v>
      </c>
      <c r="BY199" s="135">
        <f aca="true" t="shared" si="167" ref="BY199:BY262">IF($A199="","0",(25%*BX199))</f>
        <v>15337.626666666667</v>
      </c>
      <c r="BZ199" s="135">
        <f t="shared" si="134"/>
        <v>368103.04000000004</v>
      </c>
      <c r="CA199" s="135">
        <f aca="true" t="shared" si="168" ref="CA199:CA262">BY199*6</f>
        <v>92025.76000000001</v>
      </c>
      <c r="CB199" s="141">
        <f aca="true" t="shared" si="169" ref="CB199:CB262">BX199</f>
        <v>61350.50666666667</v>
      </c>
      <c r="CC199" s="230">
        <f aca="true" t="shared" si="170" ref="CC199:CC262">IF(A199="",1,0.8)*(IF(SUMPRODUCT($CO$10:$CV$10,AC199:AJ199)+SUMPRODUCT($CO$10:$CV$10,AV199:BC199)&gt;0,SUMPRODUCT($CO$10:$CV$10,AC199:AJ199)+SUMPRODUCT($CO$10:$CV$10,AV199:BC199),0)+H199*350)</f>
        <v>74695.7048888889</v>
      </c>
      <c r="CD199" s="135">
        <f aca="true" t="shared" si="171" ref="CD199:CD262">IF($A199="","0",(25%*CC199))</f>
        <v>18673.926222222224</v>
      </c>
      <c r="CE199" s="135">
        <f t="shared" si="135"/>
        <v>448174.2293333334</v>
      </c>
      <c r="CF199" s="135">
        <f aca="true" t="shared" si="172" ref="CF199:CF262">CD199*6</f>
        <v>112043.55733333335</v>
      </c>
      <c r="CG199" s="141">
        <f aca="true" t="shared" si="173" ref="CG199:CG262">CC199</f>
        <v>74695.7048888889</v>
      </c>
      <c r="CH199" s="185">
        <v>0</v>
      </c>
      <c r="CI199" s="135">
        <f aca="true" t="shared" si="174" ref="CI199:CI262">IF($A199="","0",(25%*CH199))</f>
        <v>0</v>
      </c>
      <c r="CJ199" s="135">
        <f t="shared" si="136"/>
        <v>0</v>
      </c>
      <c r="CK199" s="135">
        <f aca="true" t="shared" si="175" ref="CK199:CK262">CI199*6</f>
        <v>0</v>
      </c>
      <c r="CL199" s="141">
        <f aca="true" t="shared" si="176" ref="CL199:CL262">CH199</f>
        <v>0</v>
      </c>
    </row>
    <row r="200" spans="1:90" ht="12.75">
      <c r="A200" s="3"/>
      <c r="B200" s="3" t="s">
        <v>377</v>
      </c>
      <c r="C200" s="2" t="s">
        <v>203</v>
      </c>
      <c r="D200" s="5">
        <f t="shared" si="159"/>
        <v>94767</v>
      </c>
      <c r="E200" s="190">
        <v>1254</v>
      </c>
      <c r="F200" s="18">
        <f t="shared" si="160"/>
        <v>446</v>
      </c>
      <c r="G200" s="214">
        <v>4.463834965726945</v>
      </c>
      <c r="H200" s="202">
        <v>219</v>
      </c>
      <c r="I200"/>
      <c r="J200" s="196">
        <v>50221</v>
      </c>
      <c r="K200" s="196">
        <v>16656</v>
      </c>
      <c r="L200" s="196">
        <v>15653</v>
      </c>
      <c r="M200" s="196">
        <v>6601</v>
      </c>
      <c r="N200" s="196">
        <v>3229</v>
      </c>
      <c r="O200" s="196">
        <v>1483</v>
      </c>
      <c r="P200" s="196">
        <v>850</v>
      </c>
      <c r="Q200" s="196">
        <v>74</v>
      </c>
      <c r="R200" s="196">
        <v>94767</v>
      </c>
      <c r="S200" s="5"/>
      <c r="T200" s="9">
        <f t="shared" si="137"/>
        <v>0.5299418573976173</v>
      </c>
      <c r="U200" s="9">
        <f t="shared" si="138"/>
        <v>0.17575738389945866</v>
      </c>
      <c r="V200" s="9">
        <f t="shared" si="139"/>
        <v>0.1651735308704507</v>
      </c>
      <c r="W200" s="9">
        <f t="shared" si="140"/>
        <v>0.06965504869838657</v>
      </c>
      <c r="X200" s="9">
        <f t="shared" si="141"/>
        <v>0.034073042303755526</v>
      </c>
      <c r="Y200" s="9">
        <f t="shared" si="142"/>
        <v>0.01564890732005867</v>
      </c>
      <c r="Z200" s="9">
        <f t="shared" si="143"/>
        <v>0.008969366973735583</v>
      </c>
      <c r="AA200" s="9">
        <f t="shared" si="144"/>
        <v>0.0007808625365369802</v>
      </c>
      <c r="AB200" s="9"/>
      <c r="AC200" s="196">
        <v>-16</v>
      </c>
      <c r="AD200" s="196">
        <v>213</v>
      </c>
      <c r="AE200" s="196">
        <v>157</v>
      </c>
      <c r="AF200" s="196">
        <v>58</v>
      </c>
      <c r="AG200" s="196">
        <v>18</v>
      </c>
      <c r="AH200" s="196">
        <v>5</v>
      </c>
      <c r="AI200" s="196">
        <v>3</v>
      </c>
      <c r="AJ200" s="196">
        <v>1</v>
      </c>
      <c r="AK200" s="196">
        <v>439</v>
      </c>
      <c r="AL200" s="5"/>
      <c r="AM200" s="193">
        <v>6</v>
      </c>
      <c r="AN200" s="193">
        <v>-10</v>
      </c>
      <c r="AO200" s="193">
        <v>-14</v>
      </c>
      <c r="AP200" s="193">
        <v>12</v>
      </c>
      <c r="AQ200" s="193">
        <v>0</v>
      </c>
      <c r="AR200" s="193">
        <v>1</v>
      </c>
      <c r="AS200" s="193">
        <v>-2</v>
      </c>
      <c r="AT200" s="193">
        <v>0</v>
      </c>
      <c r="AU200" s="193">
        <v>-7</v>
      </c>
      <c r="AV200">
        <f t="shared" si="145"/>
        <v>-6</v>
      </c>
      <c r="AW200">
        <f t="shared" si="146"/>
        <v>10</v>
      </c>
      <c r="AX200">
        <f t="shared" si="147"/>
        <v>14</v>
      </c>
      <c r="AY200">
        <f t="shared" si="148"/>
        <v>-12</v>
      </c>
      <c r="AZ200">
        <f t="shared" si="149"/>
        <v>0</v>
      </c>
      <c r="BA200">
        <f t="shared" si="150"/>
        <v>-1</v>
      </c>
      <c r="BB200">
        <f t="shared" si="151"/>
        <v>2</v>
      </c>
      <c r="BC200">
        <f t="shared" si="152"/>
        <v>0</v>
      </c>
      <c r="BD200">
        <f t="shared" si="153"/>
        <v>7</v>
      </c>
      <c r="BG200" s="188">
        <v>257780.2933333333</v>
      </c>
      <c r="BH200" s="107" t="str">
        <f t="shared" si="154"/>
        <v>0</v>
      </c>
      <c r="BI200" s="108">
        <f t="shared" si="155"/>
        <v>1546681.7599999998</v>
      </c>
      <c r="BJ200" s="27">
        <f t="shared" si="156"/>
        <v>0</v>
      </c>
      <c r="BK200" s="25" t="str">
        <f t="shared" si="157"/>
        <v>100%</v>
      </c>
      <c r="BL200" s="26" t="str">
        <f t="shared" si="158"/>
        <v>0%</v>
      </c>
      <c r="BM200" s="111">
        <f t="shared" si="161"/>
        <v>257780.2933333333</v>
      </c>
      <c r="BN200" s="186">
        <v>36400</v>
      </c>
      <c r="BO200" s="135" t="str">
        <f t="shared" si="162"/>
        <v>0</v>
      </c>
      <c r="BP200" s="135">
        <f aca="true" t="shared" si="177" ref="BP200:BP263">BN200*6</f>
        <v>218400</v>
      </c>
      <c r="BQ200" s="135">
        <f aca="true" t="shared" si="178" ref="BQ200:BQ263">IF(BO200="","",(6*BO200))</f>
        <v>0</v>
      </c>
      <c r="BR200" s="141">
        <f t="shared" si="163"/>
        <v>36400</v>
      </c>
      <c r="BS200" s="185">
        <v>414050.9133333334</v>
      </c>
      <c r="BT200" s="135" t="str">
        <f t="shared" si="164"/>
        <v>0</v>
      </c>
      <c r="BU200" s="135">
        <f aca="true" t="shared" si="179" ref="BU200:BU263">BS200*6</f>
        <v>2484305.4800000004</v>
      </c>
      <c r="BV200" s="135">
        <f t="shared" si="165"/>
        <v>0</v>
      </c>
      <c r="BW200" s="141">
        <f t="shared" si="166"/>
        <v>414050.9133333334</v>
      </c>
      <c r="BX200" s="185">
        <v>721542.8</v>
      </c>
      <c r="BY200" s="135" t="str">
        <f t="shared" si="167"/>
        <v>0</v>
      </c>
      <c r="BZ200" s="135">
        <f aca="true" t="shared" si="180" ref="BZ200:BZ263">BX200*6</f>
        <v>4329256.800000001</v>
      </c>
      <c r="CA200" s="135">
        <f t="shared" si="168"/>
        <v>0</v>
      </c>
      <c r="CB200" s="141">
        <f t="shared" si="169"/>
        <v>721542.8</v>
      </c>
      <c r="CC200" s="230">
        <f t="shared" si="170"/>
        <v>656338.9911111111</v>
      </c>
      <c r="CD200" s="135" t="str">
        <f t="shared" si="171"/>
        <v>0</v>
      </c>
      <c r="CE200" s="135">
        <f aca="true" t="shared" si="181" ref="CE200:CE263">CC200*6</f>
        <v>3938033.946666667</v>
      </c>
      <c r="CF200" s="135">
        <f t="shared" si="172"/>
        <v>0</v>
      </c>
      <c r="CG200" s="141">
        <f t="shared" si="173"/>
        <v>656338.9911111111</v>
      </c>
      <c r="CH200" s="185">
        <v>0</v>
      </c>
      <c r="CI200" s="135" t="str">
        <f t="shared" si="174"/>
        <v>0</v>
      </c>
      <c r="CJ200" s="135">
        <f aca="true" t="shared" si="182" ref="CJ200:CJ263">CH200*6</f>
        <v>0</v>
      </c>
      <c r="CK200" s="135">
        <f t="shared" si="175"/>
        <v>0</v>
      </c>
      <c r="CL200" s="141">
        <f t="shared" si="176"/>
        <v>0</v>
      </c>
    </row>
    <row r="201" spans="1:90" ht="12.75">
      <c r="A201" s="3" t="s">
        <v>400</v>
      </c>
      <c r="B201" s="3" t="s">
        <v>375</v>
      </c>
      <c r="C201" s="2" t="s">
        <v>204</v>
      </c>
      <c r="D201" s="5">
        <f t="shared" si="159"/>
        <v>59386</v>
      </c>
      <c r="E201" s="190">
        <v>212</v>
      </c>
      <c r="F201" s="18">
        <f t="shared" si="160"/>
        <v>349</v>
      </c>
      <c r="G201" s="214">
        <v>10.199803761942249</v>
      </c>
      <c r="H201" s="202">
        <v>2</v>
      </c>
      <c r="I201"/>
      <c r="J201" s="196">
        <v>2389</v>
      </c>
      <c r="K201" s="196">
        <v>9092</v>
      </c>
      <c r="L201" s="196">
        <v>18786</v>
      </c>
      <c r="M201" s="196">
        <v>15709</v>
      </c>
      <c r="N201" s="196">
        <v>6839</v>
      </c>
      <c r="O201" s="196">
        <v>2790</v>
      </c>
      <c r="P201" s="196">
        <v>3203</v>
      </c>
      <c r="Q201" s="196">
        <v>578</v>
      </c>
      <c r="R201" s="196">
        <v>59386</v>
      </c>
      <c r="S201" s="5"/>
      <c r="T201" s="9">
        <f t="shared" si="137"/>
        <v>0.04022833664500051</v>
      </c>
      <c r="U201" s="9">
        <f t="shared" si="138"/>
        <v>0.1531000572525511</v>
      </c>
      <c r="V201" s="9">
        <f t="shared" si="139"/>
        <v>0.316337183848045</v>
      </c>
      <c r="W201" s="9">
        <f t="shared" si="140"/>
        <v>0.26452362509682414</v>
      </c>
      <c r="X201" s="9">
        <f t="shared" si="141"/>
        <v>0.11516182265180346</v>
      </c>
      <c r="Y201" s="9">
        <f t="shared" si="142"/>
        <v>0.04698076987842252</v>
      </c>
      <c r="Z201" s="9">
        <f t="shared" si="143"/>
        <v>0.05393527093927862</v>
      </c>
      <c r="AA201" s="9">
        <f t="shared" si="144"/>
        <v>0.009732933688074631</v>
      </c>
      <c r="AB201" s="9"/>
      <c r="AC201" s="196">
        <v>81</v>
      </c>
      <c r="AD201" s="196">
        <v>-7</v>
      </c>
      <c r="AE201" s="196">
        <v>-2</v>
      </c>
      <c r="AF201" s="196">
        <v>61</v>
      </c>
      <c r="AG201" s="196">
        <v>39</v>
      </c>
      <c r="AH201" s="196">
        <v>10</v>
      </c>
      <c r="AI201" s="196">
        <v>28</v>
      </c>
      <c r="AJ201" s="196">
        <v>4</v>
      </c>
      <c r="AK201" s="196">
        <v>214</v>
      </c>
      <c r="AL201" s="5"/>
      <c r="AM201" s="193">
        <v>-5</v>
      </c>
      <c r="AN201" s="193">
        <v>-72</v>
      </c>
      <c r="AO201" s="193">
        <v>-17</v>
      </c>
      <c r="AP201" s="193">
        <v>0</v>
      </c>
      <c r="AQ201" s="193">
        <v>-34</v>
      </c>
      <c r="AR201" s="193">
        <v>-2</v>
      </c>
      <c r="AS201" s="193">
        <v>-2</v>
      </c>
      <c r="AT201" s="193">
        <v>-3</v>
      </c>
      <c r="AU201" s="193">
        <v>-135</v>
      </c>
      <c r="AV201">
        <f t="shared" si="145"/>
        <v>5</v>
      </c>
      <c r="AW201">
        <f t="shared" si="146"/>
        <v>72</v>
      </c>
      <c r="AX201">
        <f t="shared" si="147"/>
        <v>17</v>
      </c>
      <c r="AY201">
        <f t="shared" si="148"/>
        <v>0</v>
      </c>
      <c r="AZ201">
        <f t="shared" si="149"/>
        <v>34</v>
      </c>
      <c r="BA201">
        <f t="shared" si="150"/>
        <v>2</v>
      </c>
      <c r="BB201">
        <f t="shared" si="151"/>
        <v>2</v>
      </c>
      <c r="BC201">
        <f t="shared" si="152"/>
        <v>3</v>
      </c>
      <c r="BD201">
        <f t="shared" si="153"/>
        <v>135</v>
      </c>
      <c r="BG201" s="188">
        <v>472959.67466666666</v>
      </c>
      <c r="BH201" s="107">
        <f t="shared" si="154"/>
        <v>118239.91866666666</v>
      </c>
      <c r="BI201" s="108">
        <f t="shared" si="155"/>
        <v>2837758.048</v>
      </c>
      <c r="BJ201" s="27">
        <f t="shared" si="156"/>
        <v>709439.512</v>
      </c>
      <c r="BK201" s="25">
        <f t="shared" si="157"/>
        <v>0.8</v>
      </c>
      <c r="BL201" s="26">
        <f t="shared" si="158"/>
        <v>0.2</v>
      </c>
      <c r="BM201" s="111">
        <f t="shared" si="161"/>
        <v>472959.67466666666</v>
      </c>
      <c r="BN201" s="186">
        <v>823535.6693333334</v>
      </c>
      <c r="BO201" s="135">
        <f t="shared" si="162"/>
        <v>205883.91733333335</v>
      </c>
      <c r="BP201" s="135">
        <f t="shared" si="177"/>
        <v>4941214.016000001</v>
      </c>
      <c r="BQ201" s="135">
        <f t="shared" si="178"/>
        <v>1235303.5040000002</v>
      </c>
      <c r="BR201" s="141">
        <f t="shared" si="163"/>
        <v>823535.6693333334</v>
      </c>
      <c r="BS201" s="185">
        <v>388121.1422222222</v>
      </c>
      <c r="BT201" s="135">
        <f t="shared" si="164"/>
        <v>97030.28555555554</v>
      </c>
      <c r="BU201" s="135">
        <f t="shared" si="179"/>
        <v>2328726.853333333</v>
      </c>
      <c r="BV201" s="135">
        <f t="shared" si="165"/>
        <v>582181.7133333333</v>
      </c>
      <c r="BW201" s="141">
        <f t="shared" si="166"/>
        <v>388121.1422222222</v>
      </c>
      <c r="BX201" s="185">
        <v>334885.9733333333</v>
      </c>
      <c r="BY201" s="135">
        <f t="shared" si="167"/>
        <v>83721.49333333333</v>
      </c>
      <c r="BZ201" s="135">
        <f t="shared" si="180"/>
        <v>2009315.8399999999</v>
      </c>
      <c r="CA201" s="135">
        <f t="shared" si="168"/>
        <v>502328.95999999996</v>
      </c>
      <c r="CB201" s="141">
        <f t="shared" si="169"/>
        <v>334885.9733333333</v>
      </c>
      <c r="CC201" s="230">
        <f t="shared" si="170"/>
        <v>414856.5777777778</v>
      </c>
      <c r="CD201" s="135">
        <f t="shared" si="171"/>
        <v>103714.14444444445</v>
      </c>
      <c r="CE201" s="135">
        <f t="shared" si="181"/>
        <v>2489139.466666667</v>
      </c>
      <c r="CF201" s="135">
        <f t="shared" si="172"/>
        <v>622284.8666666667</v>
      </c>
      <c r="CG201" s="141">
        <f t="shared" si="173"/>
        <v>414856.5777777778</v>
      </c>
      <c r="CH201" s="185">
        <v>0</v>
      </c>
      <c r="CI201" s="135">
        <f t="shared" si="174"/>
        <v>0</v>
      </c>
      <c r="CJ201" s="135">
        <f t="shared" si="182"/>
        <v>0</v>
      </c>
      <c r="CK201" s="135">
        <f t="shared" si="175"/>
        <v>0</v>
      </c>
      <c r="CL201" s="141">
        <f t="shared" si="176"/>
        <v>0</v>
      </c>
    </row>
    <row r="202" spans="1:90" ht="12.75">
      <c r="A202" s="3" t="s">
        <v>396</v>
      </c>
      <c r="B202" s="3" t="s">
        <v>377</v>
      </c>
      <c r="C202" s="2" t="s">
        <v>205</v>
      </c>
      <c r="D202" s="5">
        <f t="shared" si="159"/>
        <v>39821</v>
      </c>
      <c r="E202" s="190">
        <v>1022</v>
      </c>
      <c r="F202" s="18">
        <f t="shared" si="160"/>
        <v>223</v>
      </c>
      <c r="G202" s="214">
        <v>3.252380884776663</v>
      </c>
      <c r="H202" s="202">
        <v>48</v>
      </c>
      <c r="I202"/>
      <c r="J202" s="196">
        <v>24683</v>
      </c>
      <c r="K202" s="196">
        <v>4467</v>
      </c>
      <c r="L202" s="196">
        <v>4280</v>
      </c>
      <c r="M202" s="196">
        <v>3147</v>
      </c>
      <c r="N202" s="196">
        <v>1736</v>
      </c>
      <c r="O202" s="196">
        <v>947</v>
      </c>
      <c r="P202" s="196">
        <v>517</v>
      </c>
      <c r="Q202" s="196">
        <v>44</v>
      </c>
      <c r="R202" s="196">
        <v>39821</v>
      </c>
      <c r="S202" s="5"/>
      <c r="T202" s="9">
        <f t="shared" si="137"/>
        <v>0.6198488234850958</v>
      </c>
      <c r="U202" s="9">
        <f t="shared" si="138"/>
        <v>0.11217699203937621</v>
      </c>
      <c r="V202" s="9">
        <f t="shared" si="139"/>
        <v>0.10748097737374752</v>
      </c>
      <c r="W202" s="9">
        <f t="shared" si="140"/>
        <v>0.0790286532231737</v>
      </c>
      <c r="X202" s="9">
        <f t="shared" si="141"/>
        <v>0.04359508801888451</v>
      </c>
      <c r="Y202" s="9">
        <f t="shared" si="142"/>
        <v>0.023781421862836192</v>
      </c>
      <c r="Z202" s="9">
        <f t="shared" si="143"/>
        <v>0.012983099369679315</v>
      </c>
      <c r="AA202" s="9">
        <f t="shared" si="144"/>
        <v>0.0011049446272067501</v>
      </c>
      <c r="AB202" s="9"/>
      <c r="AC202" s="196">
        <v>-52</v>
      </c>
      <c r="AD202" s="196">
        <v>13</v>
      </c>
      <c r="AE202" s="196">
        <v>19</v>
      </c>
      <c r="AF202" s="196">
        <v>39</v>
      </c>
      <c r="AG202" s="196">
        <v>15</v>
      </c>
      <c r="AH202" s="196">
        <v>5</v>
      </c>
      <c r="AI202" s="196">
        <v>0</v>
      </c>
      <c r="AJ202" s="196">
        <v>0</v>
      </c>
      <c r="AK202" s="196">
        <v>39</v>
      </c>
      <c r="AL202" s="5"/>
      <c r="AM202" s="193">
        <v>-128</v>
      </c>
      <c r="AN202" s="193">
        <v>-6</v>
      </c>
      <c r="AO202" s="193">
        <v>-36</v>
      </c>
      <c r="AP202" s="193">
        <v>-12</v>
      </c>
      <c r="AQ202" s="193">
        <v>-8</v>
      </c>
      <c r="AR202" s="193">
        <v>3</v>
      </c>
      <c r="AS202" s="193">
        <v>3</v>
      </c>
      <c r="AT202" s="193">
        <v>0</v>
      </c>
      <c r="AU202" s="193">
        <v>-184</v>
      </c>
      <c r="AV202">
        <f t="shared" si="145"/>
        <v>128</v>
      </c>
      <c r="AW202">
        <f t="shared" si="146"/>
        <v>6</v>
      </c>
      <c r="AX202">
        <f t="shared" si="147"/>
        <v>36</v>
      </c>
      <c r="AY202">
        <f t="shared" si="148"/>
        <v>12</v>
      </c>
      <c r="AZ202">
        <f t="shared" si="149"/>
        <v>8</v>
      </c>
      <c r="BA202">
        <f t="shared" si="150"/>
        <v>-3</v>
      </c>
      <c r="BB202">
        <f t="shared" si="151"/>
        <v>-3</v>
      </c>
      <c r="BC202">
        <f t="shared" si="152"/>
        <v>0</v>
      </c>
      <c r="BD202">
        <f t="shared" si="153"/>
        <v>184</v>
      </c>
      <c r="BG202" s="188">
        <v>101065.22666666667</v>
      </c>
      <c r="BH202" s="107">
        <f t="shared" si="154"/>
        <v>25266.306666666667</v>
      </c>
      <c r="BI202" s="108">
        <f t="shared" si="155"/>
        <v>606391.36</v>
      </c>
      <c r="BJ202" s="27">
        <f t="shared" si="156"/>
        <v>151597.84</v>
      </c>
      <c r="BK202" s="25">
        <f t="shared" si="157"/>
        <v>0.8</v>
      </c>
      <c r="BL202" s="26">
        <f t="shared" si="158"/>
        <v>0.2</v>
      </c>
      <c r="BM202" s="111">
        <f t="shared" si="161"/>
        <v>101065.22666666667</v>
      </c>
      <c r="BN202" s="186">
        <v>92126.54933333333</v>
      </c>
      <c r="BO202" s="135">
        <f t="shared" si="162"/>
        <v>23031.637333333332</v>
      </c>
      <c r="BP202" s="135">
        <f t="shared" si="177"/>
        <v>552759.296</v>
      </c>
      <c r="BQ202" s="135">
        <f t="shared" si="178"/>
        <v>138189.824</v>
      </c>
      <c r="BR202" s="141">
        <f t="shared" si="163"/>
        <v>92126.54933333333</v>
      </c>
      <c r="BS202" s="185">
        <v>179420.29600000006</v>
      </c>
      <c r="BT202" s="135">
        <f t="shared" si="164"/>
        <v>44855.074000000015</v>
      </c>
      <c r="BU202" s="135">
        <f t="shared" si="179"/>
        <v>1076521.7760000003</v>
      </c>
      <c r="BV202" s="135">
        <f t="shared" si="165"/>
        <v>269130.4440000001</v>
      </c>
      <c r="BW202" s="141">
        <f t="shared" si="166"/>
        <v>179420.29600000006</v>
      </c>
      <c r="BX202" s="185">
        <v>341458.45333333337</v>
      </c>
      <c r="BY202" s="135">
        <f t="shared" si="167"/>
        <v>85364.61333333334</v>
      </c>
      <c r="BZ202" s="135">
        <f t="shared" si="180"/>
        <v>2048750.7200000002</v>
      </c>
      <c r="CA202" s="135">
        <f t="shared" si="168"/>
        <v>512187.68000000005</v>
      </c>
      <c r="CB202" s="141">
        <f t="shared" si="169"/>
        <v>341458.45333333337</v>
      </c>
      <c r="CC202" s="230">
        <f t="shared" si="170"/>
        <v>238138.80533333338</v>
      </c>
      <c r="CD202" s="135">
        <f t="shared" si="171"/>
        <v>59534.701333333345</v>
      </c>
      <c r="CE202" s="135">
        <f t="shared" si="181"/>
        <v>1428832.8320000004</v>
      </c>
      <c r="CF202" s="135">
        <f t="shared" si="172"/>
        <v>357208.2080000001</v>
      </c>
      <c r="CG202" s="141">
        <f t="shared" si="173"/>
        <v>238138.80533333338</v>
      </c>
      <c r="CH202" s="185">
        <v>0</v>
      </c>
      <c r="CI202" s="135">
        <f t="shared" si="174"/>
        <v>0</v>
      </c>
      <c r="CJ202" s="135">
        <f t="shared" si="182"/>
        <v>0</v>
      </c>
      <c r="CK202" s="135">
        <f t="shared" si="175"/>
        <v>0</v>
      </c>
      <c r="CL202" s="141">
        <f t="shared" si="176"/>
        <v>0</v>
      </c>
    </row>
    <row r="203" spans="1:90" ht="12.75">
      <c r="A203" s="3"/>
      <c r="B203" s="3" t="s">
        <v>384</v>
      </c>
      <c r="C203" s="2" t="s">
        <v>206</v>
      </c>
      <c r="D203" s="5">
        <f t="shared" si="159"/>
        <v>80649</v>
      </c>
      <c r="E203" s="190">
        <v>629</v>
      </c>
      <c r="F203" s="18">
        <f t="shared" si="160"/>
        <v>1206</v>
      </c>
      <c r="G203" s="214">
        <v>5.557317722390091</v>
      </c>
      <c r="H203" s="202">
        <v>192</v>
      </c>
      <c r="I203"/>
      <c r="J203" s="196">
        <v>33948</v>
      </c>
      <c r="K203" s="196">
        <v>19336</v>
      </c>
      <c r="L203" s="196">
        <v>12943</v>
      </c>
      <c r="M203" s="196">
        <v>7380</v>
      </c>
      <c r="N203" s="196">
        <v>4246</v>
      </c>
      <c r="O203" s="196">
        <v>1824</v>
      </c>
      <c r="P203" s="196">
        <v>905</v>
      </c>
      <c r="Q203" s="196">
        <v>67</v>
      </c>
      <c r="R203" s="196">
        <v>80649</v>
      </c>
      <c r="S203" s="5"/>
      <c r="T203" s="9">
        <f t="shared" si="137"/>
        <v>0.42093516348621807</v>
      </c>
      <c r="U203" s="9">
        <f t="shared" si="138"/>
        <v>0.23975498766258727</v>
      </c>
      <c r="V203" s="9">
        <f t="shared" si="139"/>
        <v>0.16048556088730176</v>
      </c>
      <c r="W203" s="9">
        <f t="shared" si="140"/>
        <v>0.09150764423613436</v>
      </c>
      <c r="X203" s="9">
        <f t="shared" si="141"/>
        <v>0.052647893960247494</v>
      </c>
      <c r="Y203" s="9">
        <f t="shared" si="142"/>
        <v>0.022616523453483615</v>
      </c>
      <c r="Z203" s="9">
        <f t="shared" si="143"/>
        <v>0.011221465858225149</v>
      </c>
      <c r="AA203" s="9">
        <f t="shared" si="144"/>
        <v>0.0008307604558023038</v>
      </c>
      <c r="AB203" s="9"/>
      <c r="AC203" s="196">
        <v>270</v>
      </c>
      <c r="AD203" s="196">
        <v>430</v>
      </c>
      <c r="AE203" s="196">
        <v>252</v>
      </c>
      <c r="AF203" s="196">
        <v>197</v>
      </c>
      <c r="AG203" s="196">
        <v>72</v>
      </c>
      <c r="AH203" s="196">
        <v>20</v>
      </c>
      <c r="AI203" s="196">
        <v>14</v>
      </c>
      <c r="AJ203" s="196">
        <v>-1</v>
      </c>
      <c r="AK203" s="196">
        <v>1254</v>
      </c>
      <c r="AL203" s="5"/>
      <c r="AM203" s="193">
        <v>23</v>
      </c>
      <c r="AN203" s="193">
        <v>18</v>
      </c>
      <c r="AO203" s="193">
        <v>-1</v>
      </c>
      <c r="AP203" s="193">
        <v>8</v>
      </c>
      <c r="AQ203" s="193">
        <v>6</v>
      </c>
      <c r="AR203" s="193">
        <v>-6</v>
      </c>
      <c r="AS203" s="193">
        <v>0</v>
      </c>
      <c r="AT203" s="193">
        <v>0</v>
      </c>
      <c r="AU203" s="193">
        <v>48</v>
      </c>
      <c r="AV203">
        <f t="shared" si="145"/>
        <v>-23</v>
      </c>
      <c r="AW203">
        <f t="shared" si="146"/>
        <v>-18</v>
      </c>
      <c r="AX203">
        <f t="shared" si="147"/>
        <v>1</v>
      </c>
      <c r="AY203">
        <f t="shared" si="148"/>
        <v>-8</v>
      </c>
      <c r="AZ203">
        <f t="shared" si="149"/>
        <v>-6</v>
      </c>
      <c r="BA203">
        <f t="shared" si="150"/>
        <v>6</v>
      </c>
      <c r="BB203">
        <f t="shared" si="151"/>
        <v>0</v>
      </c>
      <c r="BC203">
        <f t="shared" si="152"/>
        <v>0</v>
      </c>
      <c r="BD203">
        <f t="shared" si="153"/>
        <v>-48</v>
      </c>
      <c r="BG203" s="188">
        <v>1112996.8</v>
      </c>
      <c r="BH203" s="107" t="str">
        <f t="shared" si="154"/>
        <v>0</v>
      </c>
      <c r="BI203" s="108">
        <f t="shared" si="155"/>
        <v>6677980.800000001</v>
      </c>
      <c r="BJ203" s="27">
        <f t="shared" si="156"/>
        <v>0</v>
      </c>
      <c r="BK203" s="25" t="str">
        <f t="shared" si="157"/>
        <v>100%</v>
      </c>
      <c r="BL203" s="26" t="str">
        <f t="shared" si="158"/>
        <v>0%</v>
      </c>
      <c r="BM203" s="111">
        <f t="shared" si="161"/>
        <v>1112996.8</v>
      </c>
      <c r="BN203" s="186">
        <v>1190402.8355555553</v>
      </c>
      <c r="BO203" s="135" t="str">
        <f t="shared" si="162"/>
        <v>0</v>
      </c>
      <c r="BP203" s="135">
        <f t="shared" si="177"/>
        <v>7142417.013333332</v>
      </c>
      <c r="BQ203" s="135">
        <f t="shared" si="178"/>
        <v>0</v>
      </c>
      <c r="BR203" s="141">
        <f t="shared" si="163"/>
        <v>1190402.8355555553</v>
      </c>
      <c r="BS203" s="185">
        <v>1135406.9455555556</v>
      </c>
      <c r="BT203" s="135" t="str">
        <f t="shared" si="164"/>
        <v>0</v>
      </c>
      <c r="BU203" s="135">
        <f t="shared" si="179"/>
        <v>6812441.673333334</v>
      </c>
      <c r="BV203" s="135">
        <f t="shared" si="165"/>
        <v>0</v>
      </c>
      <c r="BW203" s="141">
        <f t="shared" si="166"/>
        <v>1135406.9455555556</v>
      </c>
      <c r="BX203" s="185">
        <v>1304684.6666666665</v>
      </c>
      <c r="BY203" s="135" t="str">
        <f t="shared" si="167"/>
        <v>0</v>
      </c>
      <c r="BZ203" s="135">
        <f t="shared" si="180"/>
        <v>7828107.999999999</v>
      </c>
      <c r="CA203" s="135">
        <f t="shared" si="168"/>
        <v>0</v>
      </c>
      <c r="CB203" s="141">
        <f t="shared" si="169"/>
        <v>1304684.6666666665</v>
      </c>
      <c r="CC203" s="230">
        <f t="shared" si="170"/>
        <v>1591778.7844444448</v>
      </c>
      <c r="CD203" s="135" t="str">
        <f t="shared" si="171"/>
        <v>0</v>
      </c>
      <c r="CE203" s="135">
        <f t="shared" si="181"/>
        <v>9550672.706666669</v>
      </c>
      <c r="CF203" s="135">
        <f t="shared" si="172"/>
        <v>0</v>
      </c>
      <c r="CG203" s="141">
        <f t="shared" si="173"/>
        <v>1591778.7844444448</v>
      </c>
      <c r="CH203" s="185">
        <v>0</v>
      </c>
      <c r="CI203" s="135" t="str">
        <f t="shared" si="174"/>
        <v>0</v>
      </c>
      <c r="CJ203" s="135">
        <f t="shared" si="182"/>
        <v>0</v>
      </c>
      <c r="CK203" s="135">
        <f t="shared" si="175"/>
        <v>0</v>
      </c>
      <c r="CL203" s="141">
        <f t="shared" si="176"/>
        <v>0</v>
      </c>
    </row>
    <row r="204" spans="1:90" ht="12.75">
      <c r="A204" s="3"/>
      <c r="B204" s="3" t="s">
        <v>389</v>
      </c>
      <c r="C204" s="2" t="s">
        <v>207</v>
      </c>
      <c r="D204" s="5">
        <f t="shared" si="159"/>
        <v>116384</v>
      </c>
      <c r="E204" s="190">
        <v>652</v>
      </c>
      <c r="F204" s="18">
        <f t="shared" si="160"/>
        <v>416</v>
      </c>
      <c r="G204" s="214">
        <v>5.948636662999572</v>
      </c>
      <c r="H204" s="202">
        <v>183</v>
      </c>
      <c r="I204"/>
      <c r="J204" s="196">
        <v>46674</v>
      </c>
      <c r="K204" s="196">
        <v>31528</v>
      </c>
      <c r="L204" s="196">
        <v>22015</v>
      </c>
      <c r="M204" s="196">
        <v>9175</v>
      </c>
      <c r="N204" s="196">
        <v>4686</v>
      </c>
      <c r="O204" s="196">
        <v>1667</v>
      </c>
      <c r="P204" s="196">
        <v>579</v>
      </c>
      <c r="Q204" s="196">
        <v>60</v>
      </c>
      <c r="R204" s="196">
        <v>116384</v>
      </c>
      <c r="S204" s="5"/>
      <c r="T204" s="9">
        <f t="shared" si="137"/>
        <v>0.40103450646136923</v>
      </c>
      <c r="U204" s="9">
        <f t="shared" si="138"/>
        <v>0.27089634313995054</v>
      </c>
      <c r="V204" s="9">
        <f t="shared" si="139"/>
        <v>0.1891583035468793</v>
      </c>
      <c r="W204" s="9">
        <f t="shared" si="140"/>
        <v>0.07883386032444323</v>
      </c>
      <c r="X204" s="9">
        <f t="shared" si="141"/>
        <v>0.040263266428375036</v>
      </c>
      <c r="Y204" s="9">
        <f t="shared" si="142"/>
        <v>0.014323274676931537</v>
      </c>
      <c r="Z204" s="9">
        <f t="shared" si="143"/>
        <v>0.004974910640637888</v>
      </c>
      <c r="AA204" s="9">
        <f t="shared" si="144"/>
        <v>0.0005155347814132527</v>
      </c>
      <c r="AB204" s="9"/>
      <c r="AC204" s="196">
        <v>117</v>
      </c>
      <c r="AD204" s="196">
        <v>200</v>
      </c>
      <c r="AE204" s="196">
        <v>57</v>
      </c>
      <c r="AF204" s="196">
        <v>92</v>
      </c>
      <c r="AG204" s="196">
        <v>61</v>
      </c>
      <c r="AH204" s="196">
        <v>11</v>
      </c>
      <c r="AI204" s="196">
        <v>2</v>
      </c>
      <c r="AJ204" s="196">
        <v>0</v>
      </c>
      <c r="AK204" s="196">
        <v>540</v>
      </c>
      <c r="AL204" s="5"/>
      <c r="AM204" s="193">
        <v>56</v>
      </c>
      <c r="AN204" s="193">
        <v>46</v>
      </c>
      <c r="AO204" s="193">
        <v>7</v>
      </c>
      <c r="AP204" s="193">
        <v>2</v>
      </c>
      <c r="AQ204" s="193">
        <v>-5</v>
      </c>
      <c r="AR204" s="193">
        <v>7</v>
      </c>
      <c r="AS204" s="193">
        <v>11</v>
      </c>
      <c r="AT204" s="193">
        <v>0</v>
      </c>
      <c r="AU204" s="193">
        <v>124</v>
      </c>
      <c r="AV204">
        <f t="shared" si="145"/>
        <v>-56</v>
      </c>
      <c r="AW204">
        <f t="shared" si="146"/>
        <v>-46</v>
      </c>
      <c r="AX204">
        <f t="shared" si="147"/>
        <v>-7</v>
      </c>
      <c r="AY204">
        <f t="shared" si="148"/>
        <v>-2</v>
      </c>
      <c r="AZ204">
        <f t="shared" si="149"/>
        <v>5</v>
      </c>
      <c r="BA204">
        <f t="shared" si="150"/>
        <v>-7</v>
      </c>
      <c r="BB204">
        <f t="shared" si="151"/>
        <v>-11</v>
      </c>
      <c r="BC204">
        <f t="shared" si="152"/>
        <v>0</v>
      </c>
      <c r="BD204">
        <f t="shared" si="153"/>
        <v>-124</v>
      </c>
      <c r="BG204" s="188">
        <v>832348.9</v>
      </c>
      <c r="BH204" s="107" t="str">
        <f t="shared" si="154"/>
        <v>0</v>
      </c>
      <c r="BI204" s="108">
        <f t="shared" si="155"/>
        <v>4994093.4</v>
      </c>
      <c r="BJ204" s="27">
        <f t="shared" si="156"/>
        <v>0</v>
      </c>
      <c r="BK204" s="25" t="str">
        <f t="shared" si="157"/>
        <v>100%</v>
      </c>
      <c r="BL204" s="26" t="str">
        <f t="shared" si="158"/>
        <v>0%</v>
      </c>
      <c r="BM204" s="111">
        <f t="shared" si="161"/>
        <v>832348.9</v>
      </c>
      <c r="BN204" s="186">
        <v>705681.6277777778</v>
      </c>
      <c r="BO204" s="135" t="str">
        <f t="shared" si="162"/>
        <v>0</v>
      </c>
      <c r="BP204" s="135">
        <f t="shared" si="177"/>
        <v>4234089.766666668</v>
      </c>
      <c r="BQ204" s="135">
        <f t="shared" si="178"/>
        <v>0</v>
      </c>
      <c r="BR204" s="141">
        <f t="shared" si="163"/>
        <v>705681.6277777778</v>
      </c>
      <c r="BS204" s="185">
        <v>867951.9211111111</v>
      </c>
      <c r="BT204" s="135" t="str">
        <f t="shared" si="164"/>
        <v>0</v>
      </c>
      <c r="BU204" s="135">
        <f t="shared" si="179"/>
        <v>5207711.526666666</v>
      </c>
      <c r="BV204" s="135">
        <f t="shared" si="165"/>
        <v>0</v>
      </c>
      <c r="BW204" s="141">
        <f t="shared" si="166"/>
        <v>867951.9211111111</v>
      </c>
      <c r="BX204" s="185">
        <v>1188758.6666666667</v>
      </c>
      <c r="BY204" s="135" t="str">
        <f t="shared" si="167"/>
        <v>0</v>
      </c>
      <c r="BZ204" s="135">
        <f t="shared" si="180"/>
        <v>7132552</v>
      </c>
      <c r="CA204" s="135">
        <f t="shared" si="168"/>
        <v>0</v>
      </c>
      <c r="CB204" s="141">
        <f t="shared" si="169"/>
        <v>1188758.6666666667</v>
      </c>
      <c r="CC204" s="230">
        <f t="shared" si="170"/>
        <v>601820.0066666667</v>
      </c>
      <c r="CD204" s="135" t="str">
        <f t="shared" si="171"/>
        <v>0</v>
      </c>
      <c r="CE204" s="135">
        <f t="shared" si="181"/>
        <v>3610920.04</v>
      </c>
      <c r="CF204" s="135">
        <f t="shared" si="172"/>
        <v>0</v>
      </c>
      <c r="CG204" s="141">
        <f t="shared" si="173"/>
        <v>601820.0066666667</v>
      </c>
      <c r="CH204" s="185">
        <v>0</v>
      </c>
      <c r="CI204" s="135" t="str">
        <f t="shared" si="174"/>
        <v>0</v>
      </c>
      <c r="CJ204" s="135">
        <f t="shared" si="182"/>
        <v>0</v>
      </c>
      <c r="CK204" s="135">
        <f t="shared" si="175"/>
        <v>0</v>
      </c>
      <c r="CL204" s="141">
        <f t="shared" si="176"/>
        <v>0</v>
      </c>
    </row>
    <row r="205" spans="1:90" ht="12.75">
      <c r="A205" s="3"/>
      <c r="B205" s="3" t="s">
        <v>389</v>
      </c>
      <c r="C205" s="2" t="s">
        <v>208</v>
      </c>
      <c r="D205" s="5">
        <f t="shared" si="159"/>
        <v>67482</v>
      </c>
      <c r="E205" s="190">
        <v>362</v>
      </c>
      <c r="F205" s="18">
        <f t="shared" si="160"/>
        <v>348</v>
      </c>
      <c r="G205" s="214">
        <v>9.178610991029936</v>
      </c>
      <c r="H205" s="202">
        <v>4</v>
      </c>
      <c r="I205"/>
      <c r="J205" s="196">
        <v>4807</v>
      </c>
      <c r="K205" s="196">
        <v>11970</v>
      </c>
      <c r="L205" s="196">
        <v>22559</v>
      </c>
      <c r="M205" s="196">
        <v>12124</v>
      </c>
      <c r="N205" s="196">
        <v>8041</v>
      </c>
      <c r="O205" s="196">
        <v>3925</v>
      </c>
      <c r="P205" s="196">
        <v>3104</v>
      </c>
      <c r="Q205" s="196">
        <v>952</v>
      </c>
      <c r="R205" s="196">
        <v>67482</v>
      </c>
      <c r="S205" s="5"/>
      <c r="T205" s="9">
        <f t="shared" si="137"/>
        <v>0.07123381049761418</v>
      </c>
      <c r="U205" s="9">
        <f t="shared" si="138"/>
        <v>0.17738063483595626</v>
      </c>
      <c r="V205" s="9">
        <f t="shared" si="139"/>
        <v>0.3342965531549154</v>
      </c>
      <c r="W205" s="9">
        <f t="shared" si="140"/>
        <v>0.1796627248747814</v>
      </c>
      <c r="X205" s="9">
        <f t="shared" si="141"/>
        <v>0.1191577013129427</v>
      </c>
      <c r="Y205" s="9">
        <f t="shared" si="142"/>
        <v>0.058163658457070035</v>
      </c>
      <c r="Z205" s="9">
        <f t="shared" si="143"/>
        <v>0.04599745117216443</v>
      </c>
      <c r="AA205" s="9">
        <f t="shared" si="144"/>
        <v>0.014107465694555585</v>
      </c>
      <c r="AB205" s="9"/>
      <c r="AC205" s="196">
        <v>34</v>
      </c>
      <c r="AD205" s="196">
        <v>47</v>
      </c>
      <c r="AE205" s="196">
        <v>3</v>
      </c>
      <c r="AF205" s="196">
        <v>24</v>
      </c>
      <c r="AG205" s="196">
        <v>48</v>
      </c>
      <c r="AH205" s="196">
        <v>-7</v>
      </c>
      <c r="AI205" s="196">
        <v>34</v>
      </c>
      <c r="AJ205" s="196">
        <v>29</v>
      </c>
      <c r="AK205" s="196">
        <v>212</v>
      </c>
      <c r="AL205" s="5"/>
      <c r="AM205" s="193">
        <v>-15</v>
      </c>
      <c r="AN205" s="193">
        <v>0</v>
      </c>
      <c r="AO205" s="193">
        <v>-26</v>
      </c>
      <c r="AP205" s="193">
        <v>-31</v>
      </c>
      <c r="AQ205" s="193">
        <v>-16</v>
      </c>
      <c r="AR205" s="193">
        <v>-18</v>
      </c>
      <c r="AS205" s="193">
        <v>-28</v>
      </c>
      <c r="AT205" s="193">
        <v>-2</v>
      </c>
      <c r="AU205" s="193">
        <v>-136</v>
      </c>
      <c r="AV205">
        <f t="shared" si="145"/>
        <v>15</v>
      </c>
      <c r="AW205">
        <f t="shared" si="146"/>
        <v>0</v>
      </c>
      <c r="AX205">
        <f t="shared" si="147"/>
        <v>26</v>
      </c>
      <c r="AY205">
        <f t="shared" si="148"/>
        <v>31</v>
      </c>
      <c r="AZ205">
        <f t="shared" si="149"/>
        <v>16</v>
      </c>
      <c r="BA205">
        <f t="shared" si="150"/>
        <v>18</v>
      </c>
      <c r="BB205">
        <f t="shared" si="151"/>
        <v>28</v>
      </c>
      <c r="BC205">
        <f t="shared" si="152"/>
        <v>2</v>
      </c>
      <c r="BD205">
        <f t="shared" si="153"/>
        <v>136</v>
      </c>
      <c r="BG205" s="188">
        <v>505965.7866666666</v>
      </c>
      <c r="BH205" s="107" t="str">
        <f t="shared" si="154"/>
        <v>0</v>
      </c>
      <c r="BI205" s="108">
        <f t="shared" si="155"/>
        <v>3035794.7199999997</v>
      </c>
      <c r="BJ205" s="27">
        <f t="shared" si="156"/>
        <v>0</v>
      </c>
      <c r="BK205" s="25" t="str">
        <f t="shared" si="157"/>
        <v>100%</v>
      </c>
      <c r="BL205" s="26" t="str">
        <f t="shared" si="158"/>
        <v>0%</v>
      </c>
      <c r="BM205" s="111">
        <f t="shared" si="161"/>
        <v>505965.7866666666</v>
      </c>
      <c r="BN205" s="186">
        <v>529142.4233333333</v>
      </c>
      <c r="BO205" s="135" t="str">
        <f t="shared" si="162"/>
        <v>0</v>
      </c>
      <c r="BP205" s="135">
        <f t="shared" si="177"/>
        <v>3174854.54</v>
      </c>
      <c r="BQ205" s="135">
        <f t="shared" si="178"/>
        <v>0</v>
      </c>
      <c r="BR205" s="141">
        <f t="shared" si="163"/>
        <v>529142.4233333333</v>
      </c>
      <c r="BS205" s="185">
        <v>420299.9944444445</v>
      </c>
      <c r="BT205" s="135" t="str">
        <f t="shared" si="164"/>
        <v>0</v>
      </c>
      <c r="BU205" s="135">
        <f t="shared" si="179"/>
        <v>2521799.966666667</v>
      </c>
      <c r="BV205" s="135">
        <f t="shared" si="165"/>
        <v>0</v>
      </c>
      <c r="BW205" s="141">
        <f t="shared" si="166"/>
        <v>420299.9944444445</v>
      </c>
      <c r="BX205" s="185">
        <v>479845.06666666665</v>
      </c>
      <c r="BY205" s="135" t="str">
        <f t="shared" si="167"/>
        <v>0</v>
      </c>
      <c r="BZ205" s="135">
        <f t="shared" si="180"/>
        <v>2879070.4</v>
      </c>
      <c r="CA205" s="135">
        <f t="shared" si="168"/>
        <v>0</v>
      </c>
      <c r="CB205" s="141">
        <f t="shared" si="169"/>
        <v>479845.06666666665</v>
      </c>
      <c r="CC205" s="230">
        <f t="shared" si="170"/>
        <v>602456.2555555556</v>
      </c>
      <c r="CD205" s="135" t="str">
        <f t="shared" si="171"/>
        <v>0</v>
      </c>
      <c r="CE205" s="135">
        <f t="shared" si="181"/>
        <v>3614737.533333333</v>
      </c>
      <c r="CF205" s="135">
        <f t="shared" si="172"/>
        <v>0</v>
      </c>
      <c r="CG205" s="141">
        <f t="shared" si="173"/>
        <v>602456.2555555556</v>
      </c>
      <c r="CH205" s="185">
        <v>0</v>
      </c>
      <c r="CI205" s="135" t="str">
        <f t="shared" si="174"/>
        <v>0</v>
      </c>
      <c r="CJ205" s="135">
        <f t="shared" si="182"/>
        <v>0</v>
      </c>
      <c r="CK205" s="135">
        <f t="shared" si="175"/>
        <v>0</v>
      </c>
      <c r="CL205" s="141">
        <f t="shared" si="176"/>
        <v>0</v>
      </c>
    </row>
    <row r="206" spans="1:90" ht="12.75">
      <c r="A206" s="3"/>
      <c r="B206" s="3" t="s">
        <v>375</v>
      </c>
      <c r="C206" s="2" t="s">
        <v>209</v>
      </c>
      <c r="D206" s="5">
        <f t="shared" si="159"/>
        <v>89223</v>
      </c>
      <c r="E206" s="190">
        <v>660</v>
      </c>
      <c r="F206" s="18">
        <f t="shared" si="160"/>
        <v>367</v>
      </c>
      <c r="G206" s="214">
        <v>6.379556894708492</v>
      </c>
      <c r="H206" s="202">
        <v>241</v>
      </c>
      <c r="I206"/>
      <c r="J206" s="196">
        <v>24833</v>
      </c>
      <c r="K206" s="196">
        <v>31047</v>
      </c>
      <c r="L206" s="196">
        <v>21413</v>
      </c>
      <c r="M206" s="196">
        <v>5975</v>
      </c>
      <c r="N206" s="196">
        <v>3592</v>
      </c>
      <c r="O206" s="196">
        <v>1625</v>
      </c>
      <c r="P206" s="196">
        <v>676</v>
      </c>
      <c r="Q206" s="196">
        <v>62</v>
      </c>
      <c r="R206" s="196">
        <v>89223</v>
      </c>
      <c r="S206" s="5"/>
      <c r="T206" s="9">
        <f t="shared" si="137"/>
        <v>0.27832509554711227</v>
      </c>
      <c r="U206" s="9">
        <f t="shared" si="138"/>
        <v>0.34797081470024543</v>
      </c>
      <c r="V206" s="9">
        <f t="shared" si="139"/>
        <v>0.23999417190634703</v>
      </c>
      <c r="W206" s="9">
        <f t="shared" si="140"/>
        <v>0.06696703764724342</v>
      </c>
      <c r="X206" s="9">
        <f t="shared" si="141"/>
        <v>0.040258677695213116</v>
      </c>
      <c r="Y206" s="9">
        <f t="shared" si="142"/>
        <v>0.018212792665568297</v>
      </c>
      <c r="Z206" s="9">
        <f t="shared" si="143"/>
        <v>0.007576521748876411</v>
      </c>
      <c r="AA206" s="9">
        <f t="shared" si="144"/>
        <v>0.0006948880893939903</v>
      </c>
      <c r="AB206" s="9"/>
      <c r="AC206" s="196">
        <v>109</v>
      </c>
      <c r="AD206" s="196">
        <v>91</v>
      </c>
      <c r="AE206" s="196">
        <v>101</v>
      </c>
      <c r="AF206" s="196">
        <v>25</v>
      </c>
      <c r="AG206" s="196">
        <v>19</v>
      </c>
      <c r="AH206" s="196">
        <v>-6</v>
      </c>
      <c r="AI206" s="196">
        <v>-1</v>
      </c>
      <c r="AJ206" s="196">
        <v>-2</v>
      </c>
      <c r="AK206" s="196">
        <v>336</v>
      </c>
      <c r="AL206" s="5"/>
      <c r="AM206" s="193">
        <v>36</v>
      </c>
      <c r="AN206" s="193">
        <v>-53</v>
      </c>
      <c r="AO206" s="193">
        <v>11</v>
      </c>
      <c r="AP206" s="193">
        <v>-9</v>
      </c>
      <c r="AQ206" s="193">
        <v>-7</v>
      </c>
      <c r="AR206" s="193">
        <v>-4</v>
      </c>
      <c r="AS206" s="193">
        <v>-4</v>
      </c>
      <c r="AT206" s="193">
        <v>-1</v>
      </c>
      <c r="AU206" s="193">
        <v>-31</v>
      </c>
      <c r="AV206">
        <f t="shared" si="145"/>
        <v>-36</v>
      </c>
      <c r="AW206">
        <f t="shared" si="146"/>
        <v>53</v>
      </c>
      <c r="AX206">
        <f t="shared" si="147"/>
        <v>-11</v>
      </c>
      <c r="AY206">
        <f t="shared" si="148"/>
        <v>9</v>
      </c>
      <c r="AZ206">
        <f t="shared" si="149"/>
        <v>7</v>
      </c>
      <c r="BA206">
        <f t="shared" si="150"/>
        <v>4</v>
      </c>
      <c r="BB206">
        <f t="shared" si="151"/>
        <v>4</v>
      </c>
      <c r="BC206">
        <f t="shared" si="152"/>
        <v>1</v>
      </c>
      <c r="BD206">
        <f t="shared" si="153"/>
        <v>31</v>
      </c>
      <c r="BG206" s="188">
        <v>333899.04</v>
      </c>
      <c r="BH206" s="107" t="str">
        <f t="shared" si="154"/>
        <v>0</v>
      </c>
      <c r="BI206" s="108">
        <f t="shared" si="155"/>
        <v>2003394.2399999998</v>
      </c>
      <c r="BJ206" s="27">
        <f t="shared" si="156"/>
        <v>0</v>
      </c>
      <c r="BK206" s="25" t="str">
        <f t="shared" si="157"/>
        <v>100%</v>
      </c>
      <c r="BL206" s="26" t="str">
        <f t="shared" si="158"/>
        <v>0%</v>
      </c>
      <c r="BM206" s="111">
        <f t="shared" si="161"/>
        <v>333899.04</v>
      </c>
      <c r="BN206" s="186">
        <v>963477.9</v>
      </c>
      <c r="BO206" s="135" t="str">
        <f t="shared" si="162"/>
        <v>0</v>
      </c>
      <c r="BP206" s="135">
        <f t="shared" si="177"/>
        <v>5780867.4</v>
      </c>
      <c r="BQ206" s="135">
        <f t="shared" si="178"/>
        <v>0</v>
      </c>
      <c r="BR206" s="141">
        <f t="shared" si="163"/>
        <v>963477.9</v>
      </c>
      <c r="BS206" s="185">
        <v>474734.4688888889</v>
      </c>
      <c r="BT206" s="135" t="str">
        <f t="shared" si="164"/>
        <v>0</v>
      </c>
      <c r="BU206" s="135">
        <f t="shared" si="179"/>
        <v>2848406.8133333335</v>
      </c>
      <c r="BV206" s="135">
        <f t="shared" si="165"/>
        <v>0</v>
      </c>
      <c r="BW206" s="141">
        <f t="shared" si="166"/>
        <v>474734.4688888889</v>
      </c>
      <c r="BX206" s="185">
        <v>322435.4666666667</v>
      </c>
      <c r="BY206" s="135" t="str">
        <f t="shared" si="167"/>
        <v>0</v>
      </c>
      <c r="BZ206" s="135">
        <f t="shared" si="180"/>
        <v>1934612.8</v>
      </c>
      <c r="CA206" s="135">
        <f t="shared" si="168"/>
        <v>0</v>
      </c>
      <c r="CB206" s="141">
        <f t="shared" si="169"/>
        <v>322435.4666666667</v>
      </c>
      <c r="CC206" s="230">
        <f t="shared" si="170"/>
        <v>534367.4244444445</v>
      </c>
      <c r="CD206" s="135" t="str">
        <f t="shared" si="171"/>
        <v>0</v>
      </c>
      <c r="CE206" s="135">
        <f t="shared" si="181"/>
        <v>3206204.546666667</v>
      </c>
      <c r="CF206" s="135">
        <f t="shared" si="172"/>
        <v>0</v>
      </c>
      <c r="CG206" s="141">
        <f t="shared" si="173"/>
        <v>534367.4244444445</v>
      </c>
      <c r="CH206" s="185">
        <v>0</v>
      </c>
      <c r="CI206" s="135" t="str">
        <f t="shared" si="174"/>
        <v>0</v>
      </c>
      <c r="CJ206" s="135">
        <f t="shared" si="182"/>
        <v>0</v>
      </c>
      <c r="CK206" s="135">
        <f t="shared" si="175"/>
        <v>0</v>
      </c>
      <c r="CL206" s="141">
        <f t="shared" si="176"/>
        <v>0</v>
      </c>
    </row>
    <row r="207" spans="1:90" ht="12.75">
      <c r="A207" s="3" t="s">
        <v>396</v>
      </c>
      <c r="B207" s="3" t="s">
        <v>377</v>
      </c>
      <c r="C207" s="2" t="s">
        <v>210</v>
      </c>
      <c r="D207" s="5">
        <f t="shared" si="159"/>
        <v>60849</v>
      </c>
      <c r="E207" s="190">
        <v>832</v>
      </c>
      <c r="F207" s="18">
        <f t="shared" si="160"/>
        <v>93</v>
      </c>
      <c r="G207" s="214">
        <v>4.3657835389700805</v>
      </c>
      <c r="H207" s="202">
        <v>40</v>
      </c>
      <c r="I207"/>
      <c r="J207" s="196">
        <v>28209</v>
      </c>
      <c r="K207" s="196">
        <v>12031</v>
      </c>
      <c r="L207" s="196">
        <v>9603</v>
      </c>
      <c r="M207" s="196">
        <v>6307</v>
      </c>
      <c r="N207" s="196">
        <v>2485</v>
      </c>
      <c r="O207" s="196">
        <v>1268</v>
      </c>
      <c r="P207" s="196">
        <v>888</v>
      </c>
      <c r="Q207" s="196">
        <v>58</v>
      </c>
      <c r="R207" s="196">
        <v>60849</v>
      </c>
      <c r="S207" s="5"/>
      <c r="T207" s="9">
        <f t="shared" si="137"/>
        <v>0.46359019868855694</v>
      </c>
      <c r="U207" s="9">
        <f t="shared" si="138"/>
        <v>0.1977189436145212</v>
      </c>
      <c r="V207" s="9">
        <f t="shared" si="139"/>
        <v>0.15781689099245674</v>
      </c>
      <c r="W207" s="9">
        <f t="shared" si="140"/>
        <v>0.10365001889924239</v>
      </c>
      <c r="X207" s="9">
        <f t="shared" si="141"/>
        <v>0.040838797679501715</v>
      </c>
      <c r="Y207" s="9">
        <f t="shared" si="142"/>
        <v>0.020838468997025423</v>
      </c>
      <c r="Z207" s="9">
        <f t="shared" si="143"/>
        <v>0.014593501947443672</v>
      </c>
      <c r="AA207" s="9">
        <f t="shared" si="144"/>
        <v>0.0009531791812519516</v>
      </c>
      <c r="AB207" s="9"/>
      <c r="AC207" s="196">
        <v>117</v>
      </c>
      <c r="AD207" s="196">
        <v>17</v>
      </c>
      <c r="AE207" s="196">
        <v>-4</v>
      </c>
      <c r="AF207" s="196">
        <v>0</v>
      </c>
      <c r="AG207" s="196">
        <v>2</v>
      </c>
      <c r="AH207" s="196">
        <v>34</v>
      </c>
      <c r="AI207" s="196">
        <v>-9</v>
      </c>
      <c r="AJ207" s="196">
        <v>2</v>
      </c>
      <c r="AK207" s="196">
        <v>159</v>
      </c>
      <c r="AL207" s="5"/>
      <c r="AM207" s="193">
        <v>58</v>
      </c>
      <c r="AN207" s="193">
        <v>-3</v>
      </c>
      <c r="AO207" s="193">
        <v>3</v>
      </c>
      <c r="AP207" s="193">
        <v>-7</v>
      </c>
      <c r="AQ207" s="193">
        <v>7</v>
      </c>
      <c r="AR207" s="193">
        <v>6</v>
      </c>
      <c r="AS207" s="193">
        <v>1</v>
      </c>
      <c r="AT207" s="193">
        <v>1</v>
      </c>
      <c r="AU207" s="193">
        <v>66</v>
      </c>
      <c r="AV207">
        <f t="shared" si="145"/>
        <v>-58</v>
      </c>
      <c r="AW207">
        <f t="shared" si="146"/>
        <v>3</v>
      </c>
      <c r="AX207">
        <f t="shared" si="147"/>
        <v>-3</v>
      </c>
      <c r="AY207">
        <f t="shared" si="148"/>
        <v>7</v>
      </c>
      <c r="AZ207">
        <f t="shared" si="149"/>
        <v>-7</v>
      </c>
      <c r="BA207">
        <f t="shared" si="150"/>
        <v>-6</v>
      </c>
      <c r="BB207">
        <f t="shared" si="151"/>
        <v>-1</v>
      </c>
      <c r="BC207">
        <f t="shared" si="152"/>
        <v>-1</v>
      </c>
      <c r="BD207">
        <f t="shared" si="153"/>
        <v>-66</v>
      </c>
      <c r="BG207" s="188">
        <v>38251.26933333333</v>
      </c>
      <c r="BH207" s="107">
        <f t="shared" si="154"/>
        <v>9562.817333333332</v>
      </c>
      <c r="BI207" s="108">
        <f t="shared" si="155"/>
        <v>229507.61599999998</v>
      </c>
      <c r="BJ207" s="27">
        <f t="shared" si="156"/>
        <v>57376.903999999995</v>
      </c>
      <c r="BK207" s="25">
        <f t="shared" si="157"/>
        <v>0.8</v>
      </c>
      <c r="BL207" s="26">
        <f t="shared" si="158"/>
        <v>0.2</v>
      </c>
      <c r="BM207" s="111">
        <f t="shared" si="161"/>
        <v>38251.26933333333</v>
      </c>
      <c r="BN207" s="186">
        <v>233604.56177777774</v>
      </c>
      <c r="BO207" s="135">
        <f t="shared" si="162"/>
        <v>58401.140444444434</v>
      </c>
      <c r="BP207" s="135">
        <f t="shared" si="177"/>
        <v>1401627.3706666664</v>
      </c>
      <c r="BQ207" s="135">
        <f t="shared" si="178"/>
        <v>350406.8426666666</v>
      </c>
      <c r="BR207" s="141">
        <f t="shared" si="163"/>
        <v>233604.56177777774</v>
      </c>
      <c r="BS207" s="185">
        <v>126131.85333333335</v>
      </c>
      <c r="BT207" s="135">
        <f t="shared" si="164"/>
        <v>31532.963333333337</v>
      </c>
      <c r="BU207" s="135">
        <f t="shared" si="179"/>
        <v>756791.1200000001</v>
      </c>
      <c r="BV207" s="135">
        <f t="shared" si="165"/>
        <v>189197.78000000003</v>
      </c>
      <c r="BW207" s="141">
        <f t="shared" si="166"/>
        <v>126131.85333333335</v>
      </c>
      <c r="BX207" s="185">
        <v>463341.6533333333</v>
      </c>
      <c r="BY207" s="135">
        <f t="shared" si="167"/>
        <v>115835.41333333333</v>
      </c>
      <c r="BZ207" s="135">
        <f t="shared" si="180"/>
        <v>2780049.92</v>
      </c>
      <c r="CA207" s="135">
        <f t="shared" si="168"/>
        <v>695012.48</v>
      </c>
      <c r="CB207" s="141">
        <f t="shared" si="169"/>
        <v>463341.6533333333</v>
      </c>
      <c r="CC207" s="230">
        <f t="shared" si="170"/>
        <v>99670.26133333334</v>
      </c>
      <c r="CD207" s="135">
        <f t="shared" si="171"/>
        <v>24917.565333333336</v>
      </c>
      <c r="CE207" s="135">
        <f t="shared" si="181"/>
        <v>598021.5680000001</v>
      </c>
      <c r="CF207" s="135">
        <f t="shared" si="172"/>
        <v>149505.39200000002</v>
      </c>
      <c r="CG207" s="141">
        <f t="shared" si="173"/>
        <v>99670.26133333334</v>
      </c>
      <c r="CH207" s="185">
        <v>0</v>
      </c>
      <c r="CI207" s="135">
        <f t="shared" si="174"/>
        <v>0</v>
      </c>
      <c r="CJ207" s="135">
        <f t="shared" si="182"/>
        <v>0</v>
      </c>
      <c r="CK207" s="135">
        <f t="shared" si="175"/>
        <v>0</v>
      </c>
      <c r="CL207" s="141">
        <f t="shared" si="176"/>
        <v>0</v>
      </c>
    </row>
    <row r="208" spans="1:90" ht="12.75">
      <c r="A208" s="3" t="s">
        <v>401</v>
      </c>
      <c r="B208" s="3" t="s">
        <v>389</v>
      </c>
      <c r="C208" s="2" t="s">
        <v>211</v>
      </c>
      <c r="D208" s="5">
        <f t="shared" si="159"/>
        <v>22088</v>
      </c>
      <c r="E208" s="190">
        <v>138</v>
      </c>
      <c r="F208" s="18">
        <f t="shared" si="160"/>
        <v>59</v>
      </c>
      <c r="G208" s="214">
        <v>9.870363352750923</v>
      </c>
      <c r="H208" s="202">
        <v>20</v>
      </c>
      <c r="I208"/>
      <c r="J208" s="196">
        <v>1352</v>
      </c>
      <c r="K208" s="196">
        <v>2838</v>
      </c>
      <c r="L208" s="196">
        <v>6918</v>
      </c>
      <c r="M208" s="196">
        <v>4944</v>
      </c>
      <c r="N208" s="196">
        <v>3098</v>
      </c>
      <c r="O208" s="196">
        <v>1810</v>
      </c>
      <c r="P208" s="196">
        <v>1032</v>
      </c>
      <c r="Q208" s="196">
        <v>96</v>
      </c>
      <c r="R208" s="196">
        <v>22088</v>
      </c>
      <c r="S208" s="5"/>
      <c r="T208" s="9">
        <f t="shared" si="137"/>
        <v>0.06120970662803332</v>
      </c>
      <c r="U208" s="9">
        <f t="shared" si="138"/>
        <v>0.12848605577689243</v>
      </c>
      <c r="V208" s="9">
        <f t="shared" si="139"/>
        <v>0.3132017385005433</v>
      </c>
      <c r="W208" s="9">
        <f t="shared" si="140"/>
        <v>0.2238319449474828</v>
      </c>
      <c r="X208" s="9">
        <f t="shared" si="141"/>
        <v>0.14025715320536036</v>
      </c>
      <c r="Y208" s="9">
        <f t="shared" si="142"/>
        <v>0.08194494748279608</v>
      </c>
      <c r="Z208" s="9">
        <f t="shared" si="143"/>
        <v>0.04672220210068816</v>
      </c>
      <c r="AA208" s="9">
        <f t="shared" si="144"/>
        <v>0.004346251358203549</v>
      </c>
      <c r="AB208" s="9"/>
      <c r="AC208" s="196">
        <v>18</v>
      </c>
      <c r="AD208" s="196">
        <v>0</v>
      </c>
      <c r="AE208" s="196">
        <v>7</v>
      </c>
      <c r="AF208" s="196">
        <v>1</v>
      </c>
      <c r="AG208" s="196">
        <v>5</v>
      </c>
      <c r="AH208" s="196">
        <v>9</v>
      </c>
      <c r="AI208" s="196">
        <v>7</v>
      </c>
      <c r="AJ208" s="196">
        <v>1</v>
      </c>
      <c r="AK208" s="196">
        <v>48</v>
      </c>
      <c r="AL208" s="5"/>
      <c r="AM208" s="193">
        <v>-4</v>
      </c>
      <c r="AN208" s="193">
        <v>2</v>
      </c>
      <c r="AO208" s="193">
        <v>-4</v>
      </c>
      <c r="AP208" s="193">
        <v>0</v>
      </c>
      <c r="AQ208" s="193">
        <v>-1</v>
      </c>
      <c r="AR208" s="193">
        <v>-4</v>
      </c>
      <c r="AS208" s="193">
        <v>-1</v>
      </c>
      <c r="AT208" s="193">
        <v>1</v>
      </c>
      <c r="AU208" s="193">
        <v>-11</v>
      </c>
      <c r="AV208">
        <f t="shared" si="145"/>
        <v>4</v>
      </c>
      <c r="AW208">
        <f t="shared" si="146"/>
        <v>-2</v>
      </c>
      <c r="AX208">
        <f t="shared" si="147"/>
        <v>4</v>
      </c>
      <c r="AY208">
        <f t="shared" si="148"/>
        <v>0</v>
      </c>
      <c r="AZ208">
        <f t="shared" si="149"/>
        <v>1</v>
      </c>
      <c r="BA208">
        <f t="shared" si="150"/>
        <v>4</v>
      </c>
      <c r="BB208">
        <f t="shared" si="151"/>
        <v>1</v>
      </c>
      <c r="BC208">
        <f t="shared" si="152"/>
        <v>-1</v>
      </c>
      <c r="BD208">
        <f t="shared" si="153"/>
        <v>11</v>
      </c>
      <c r="BG208" s="188">
        <v>97739.02933333334</v>
      </c>
      <c r="BH208" s="107">
        <f t="shared" si="154"/>
        <v>24434.757333333335</v>
      </c>
      <c r="BI208" s="108">
        <f t="shared" si="155"/>
        <v>586434.176</v>
      </c>
      <c r="BJ208" s="27">
        <f t="shared" si="156"/>
        <v>146608.544</v>
      </c>
      <c r="BK208" s="25">
        <f t="shared" si="157"/>
        <v>0.8</v>
      </c>
      <c r="BL208" s="26">
        <f t="shared" si="158"/>
        <v>0.2</v>
      </c>
      <c r="BM208" s="111">
        <f t="shared" si="161"/>
        <v>97739.02933333334</v>
      </c>
      <c r="BN208" s="186">
        <v>62965.55733333334</v>
      </c>
      <c r="BO208" s="135">
        <f t="shared" si="162"/>
        <v>15741.389333333334</v>
      </c>
      <c r="BP208" s="135">
        <f t="shared" si="177"/>
        <v>377793.34400000004</v>
      </c>
      <c r="BQ208" s="135">
        <f t="shared" si="178"/>
        <v>94448.33600000001</v>
      </c>
      <c r="BR208" s="141">
        <f t="shared" si="163"/>
        <v>62965.55733333334</v>
      </c>
      <c r="BS208" s="185">
        <v>102926.34666666668</v>
      </c>
      <c r="BT208" s="135">
        <f t="shared" si="164"/>
        <v>25731.58666666667</v>
      </c>
      <c r="BU208" s="135">
        <f t="shared" si="179"/>
        <v>617558.0800000001</v>
      </c>
      <c r="BV208" s="135">
        <f t="shared" si="165"/>
        <v>154389.52000000002</v>
      </c>
      <c r="BW208" s="141">
        <f t="shared" si="166"/>
        <v>102926.34666666668</v>
      </c>
      <c r="BX208" s="185">
        <v>81918.93333333335</v>
      </c>
      <c r="BY208" s="135">
        <f t="shared" si="167"/>
        <v>20479.733333333337</v>
      </c>
      <c r="BZ208" s="135">
        <f t="shared" si="180"/>
        <v>491513.6000000001</v>
      </c>
      <c r="CA208" s="135">
        <f t="shared" si="168"/>
        <v>122878.40000000002</v>
      </c>
      <c r="CB208" s="141">
        <f t="shared" si="169"/>
        <v>81918.93333333335</v>
      </c>
      <c r="CC208" s="230">
        <f t="shared" si="170"/>
        <v>79977.65333333335</v>
      </c>
      <c r="CD208" s="135">
        <f t="shared" si="171"/>
        <v>19994.413333333338</v>
      </c>
      <c r="CE208" s="135">
        <f t="shared" si="181"/>
        <v>479865.9200000001</v>
      </c>
      <c r="CF208" s="135">
        <f t="shared" si="172"/>
        <v>119966.48000000003</v>
      </c>
      <c r="CG208" s="141">
        <f t="shared" si="173"/>
        <v>79977.65333333335</v>
      </c>
      <c r="CH208" s="185">
        <v>0</v>
      </c>
      <c r="CI208" s="135">
        <f t="shared" si="174"/>
        <v>0</v>
      </c>
      <c r="CJ208" s="135">
        <f t="shared" si="182"/>
        <v>0</v>
      </c>
      <c r="CK208" s="135">
        <f t="shared" si="175"/>
        <v>0</v>
      </c>
      <c r="CL208" s="141">
        <f t="shared" si="176"/>
        <v>0</v>
      </c>
    </row>
    <row r="209" spans="1:90" ht="12.75">
      <c r="A209" s="3"/>
      <c r="B209" s="3" t="s">
        <v>375</v>
      </c>
      <c r="C209" s="2" t="s">
        <v>212</v>
      </c>
      <c r="D209" s="5">
        <f t="shared" si="159"/>
        <v>68181</v>
      </c>
      <c r="E209" s="190">
        <v>487</v>
      </c>
      <c r="F209" s="18">
        <f t="shared" si="160"/>
        <v>467</v>
      </c>
      <c r="G209" s="214">
        <v>7.602250760468946</v>
      </c>
      <c r="H209" s="202">
        <v>165</v>
      </c>
      <c r="I209"/>
      <c r="J209" s="196">
        <v>5674</v>
      </c>
      <c r="K209" s="196">
        <v>13519</v>
      </c>
      <c r="L209" s="196">
        <v>27998</v>
      </c>
      <c r="M209" s="196">
        <v>10497</v>
      </c>
      <c r="N209" s="196">
        <v>5356</v>
      </c>
      <c r="O209" s="196">
        <v>3246</v>
      </c>
      <c r="P209" s="196">
        <v>1809</v>
      </c>
      <c r="Q209" s="196">
        <v>82</v>
      </c>
      <c r="R209" s="196">
        <v>68181</v>
      </c>
      <c r="S209" s="5"/>
      <c r="T209" s="9">
        <f t="shared" si="137"/>
        <v>0.08321966530265029</v>
      </c>
      <c r="U209" s="9">
        <f t="shared" si="138"/>
        <v>0.19828104603921914</v>
      </c>
      <c r="V209" s="9">
        <f t="shared" si="139"/>
        <v>0.4106422610404658</v>
      </c>
      <c r="W209" s="9">
        <f t="shared" si="140"/>
        <v>0.15395784749416994</v>
      </c>
      <c r="X209" s="9">
        <f t="shared" si="141"/>
        <v>0.07855560933397868</v>
      </c>
      <c r="Y209" s="9">
        <f t="shared" si="142"/>
        <v>0.04760857130285563</v>
      </c>
      <c r="Z209" s="9">
        <f t="shared" si="143"/>
        <v>0.026532318387820653</v>
      </c>
      <c r="AA209" s="9">
        <f t="shared" si="144"/>
        <v>0.0012026810988398527</v>
      </c>
      <c r="AB209" s="9"/>
      <c r="AC209" s="196">
        <v>54</v>
      </c>
      <c r="AD209" s="196">
        <v>106</v>
      </c>
      <c r="AE209" s="196">
        <v>191</v>
      </c>
      <c r="AF209" s="196">
        <v>65</v>
      </c>
      <c r="AG209" s="196">
        <v>52</v>
      </c>
      <c r="AH209" s="196">
        <v>2</v>
      </c>
      <c r="AI209" s="196">
        <v>12</v>
      </c>
      <c r="AJ209" s="196">
        <v>1</v>
      </c>
      <c r="AK209" s="196">
        <v>483</v>
      </c>
      <c r="AL209" s="5"/>
      <c r="AM209" s="193">
        <v>30</v>
      </c>
      <c r="AN209" s="193">
        <v>-4</v>
      </c>
      <c r="AO209" s="193">
        <v>-14</v>
      </c>
      <c r="AP209" s="193">
        <v>5</v>
      </c>
      <c r="AQ209" s="193">
        <v>-1</v>
      </c>
      <c r="AR209" s="193">
        <v>-2</v>
      </c>
      <c r="AS209" s="193">
        <v>2</v>
      </c>
      <c r="AT209" s="193">
        <v>0</v>
      </c>
      <c r="AU209" s="193">
        <v>16</v>
      </c>
      <c r="AV209">
        <f t="shared" si="145"/>
        <v>-30</v>
      </c>
      <c r="AW209">
        <f t="shared" si="146"/>
        <v>4</v>
      </c>
      <c r="AX209">
        <f t="shared" si="147"/>
        <v>14</v>
      </c>
      <c r="AY209">
        <f t="shared" si="148"/>
        <v>-5</v>
      </c>
      <c r="AZ209">
        <f t="shared" si="149"/>
        <v>1</v>
      </c>
      <c r="BA209">
        <f t="shared" si="150"/>
        <v>2</v>
      </c>
      <c r="BB209">
        <f t="shared" si="151"/>
        <v>-2</v>
      </c>
      <c r="BC209">
        <f t="shared" si="152"/>
        <v>0</v>
      </c>
      <c r="BD209">
        <f t="shared" si="153"/>
        <v>-16</v>
      </c>
      <c r="BG209" s="188">
        <v>639333.5066666666</v>
      </c>
      <c r="BH209" s="107" t="str">
        <f t="shared" si="154"/>
        <v>0</v>
      </c>
      <c r="BI209" s="108">
        <f t="shared" si="155"/>
        <v>3836001.0399999996</v>
      </c>
      <c r="BJ209" s="27">
        <f t="shared" si="156"/>
        <v>0</v>
      </c>
      <c r="BK209" s="25" t="str">
        <f t="shared" si="157"/>
        <v>100%</v>
      </c>
      <c r="BL209" s="26" t="str">
        <f t="shared" si="158"/>
        <v>0%</v>
      </c>
      <c r="BM209" s="111">
        <f t="shared" si="161"/>
        <v>639333.5066666666</v>
      </c>
      <c r="BN209" s="186">
        <v>603549.7422222222</v>
      </c>
      <c r="BO209" s="135" t="str">
        <f t="shared" si="162"/>
        <v>0</v>
      </c>
      <c r="BP209" s="135">
        <f t="shared" si="177"/>
        <v>3621298.453333333</v>
      </c>
      <c r="BQ209" s="135">
        <f t="shared" si="178"/>
        <v>0</v>
      </c>
      <c r="BR209" s="141">
        <f t="shared" si="163"/>
        <v>603549.7422222222</v>
      </c>
      <c r="BS209" s="185">
        <v>824488.69</v>
      </c>
      <c r="BT209" s="135" t="str">
        <f t="shared" si="164"/>
        <v>0</v>
      </c>
      <c r="BU209" s="135">
        <f t="shared" si="179"/>
        <v>4946932.14</v>
      </c>
      <c r="BV209" s="135">
        <f t="shared" si="165"/>
        <v>0</v>
      </c>
      <c r="BW209" s="141">
        <f t="shared" si="166"/>
        <v>824488.69</v>
      </c>
      <c r="BX209" s="185">
        <v>858155.5999999999</v>
      </c>
      <c r="BY209" s="135" t="str">
        <f t="shared" si="167"/>
        <v>0</v>
      </c>
      <c r="BZ209" s="135">
        <f t="shared" si="180"/>
        <v>5148933.6</v>
      </c>
      <c r="CA209" s="135">
        <f t="shared" si="168"/>
        <v>0</v>
      </c>
      <c r="CB209" s="141">
        <f t="shared" si="169"/>
        <v>858155.5999999999</v>
      </c>
      <c r="CC209" s="230">
        <f t="shared" si="170"/>
        <v>693385.34</v>
      </c>
      <c r="CD209" s="135" t="str">
        <f t="shared" si="171"/>
        <v>0</v>
      </c>
      <c r="CE209" s="135">
        <f t="shared" si="181"/>
        <v>4160312.04</v>
      </c>
      <c r="CF209" s="135">
        <f t="shared" si="172"/>
        <v>0</v>
      </c>
      <c r="CG209" s="141">
        <f t="shared" si="173"/>
        <v>693385.34</v>
      </c>
      <c r="CH209" s="185">
        <v>0</v>
      </c>
      <c r="CI209" s="135" t="str">
        <f t="shared" si="174"/>
        <v>0</v>
      </c>
      <c r="CJ209" s="135">
        <f t="shared" si="182"/>
        <v>0</v>
      </c>
      <c r="CK209" s="135">
        <f t="shared" si="175"/>
        <v>0</v>
      </c>
      <c r="CL209" s="141">
        <f t="shared" si="176"/>
        <v>0</v>
      </c>
    </row>
    <row r="210" spans="1:90" ht="12.75">
      <c r="A210" s="3"/>
      <c r="B210" s="3" t="s">
        <v>385</v>
      </c>
      <c r="C210" s="2" t="s">
        <v>213</v>
      </c>
      <c r="D210" s="5">
        <f t="shared" si="159"/>
        <v>102025</v>
      </c>
      <c r="E210" s="190">
        <v>284</v>
      </c>
      <c r="F210" s="18">
        <f t="shared" si="160"/>
        <v>447</v>
      </c>
      <c r="G210" s="214">
        <v>10.87194046077523</v>
      </c>
      <c r="H210" s="202">
        <v>8</v>
      </c>
      <c r="I210"/>
      <c r="J210" s="196">
        <v>1828</v>
      </c>
      <c r="K210" s="196">
        <v>12566</v>
      </c>
      <c r="L210" s="196">
        <v>25909</v>
      </c>
      <c r="M210" s="196">
        <v>31808</v>
      </c>
      <c r="N210" s="196">
        <v>19237</v>
      </c>
      <c r="O210" s="196">
        <v>7319</v>
      </c>
      <c r="P210" s="196">
        <v>3162</v>
      </c>
      <c r="Q210" s="196">
        <v>196</v>
      </c>
      <c r="R210" s="196">
        <v>102025</v>
      </c>
      <c r="S210" s="5"/>
      <c r="T210" s="9">
        <f t="shared" si="137"/>
        <v>0.01791717716246018</v>
      </c>
      <c r="U210" s="9">
        <f t="shared" si="138"/>
        <v>0.12316589071306053</v>
      </c>
      <c r="V210" s="9">
        <f t="shared" si="139"/>
        <v>0.25394756187209017</v>
      </c>
      <c r="W210" s="9">
        <f t="shared" si="140"/>
        <v>0.31176672384219556</v>
      </c>
      <c r="X210" s="9">
        <f t="shared" si="141"/>
        <v>0.1885518255329576</v>
      </c>
      <c r="Y210" s="9">
        <f t="shared" si="142"/>
        <v>0.07173731928448909</v>
      </c>
      <c r="Z210" s="9">
        <f t="shared" si="143"/>
        <v>0.030992403822592503</v>
      </c>
      <c r="AA210" s="9">
        <f t="shared" si="144"/>
        <v>0.001921097770154374</v>
      </c>
      <c r="AB210" s="9"/>
      <c r="AC210" s="196">
        <v>60</v>
      </c>
      <c r="AD210" s="196">
        <v>56</v>
      </c>
      <c r="AE210" s="196">
        <v>110</v>
      </c>
      <c r="AF210" s="196">
        <v>-44</v>
      </c>
      <c r="AG210" s="196">
        <v>-7</v>
      </c>
      <c r="AH210" s="196">
        <v>55</v>
      </c>
      <c r="AI210" s="196">
        <v>12</v>
      </c>
      <c r="AJ210" s="196">
        <v>2</v>
      </c>
      <c r="AK210" s="196">
        <v>244</v>
      </c>
      <c r="AL210" s="5"/>
      <c r="AM210" s="193">
        <v>-2</v>
      </c>
      <c r="AN210" s="193">
        <v>-35</v>
      </c>
      <c r="AO210" s="193">
        <v>-49</v>
      </c>
      <c r="AP210" s="193">
        <v>-54</v>
      </c>
      <c r="AQ210" s="193">
        <v>-39</v>
      </c>
      <c r="AR210" s="193">
        <v>-18</v>
      </c>
      <c r="AS210" s="193">
        <v>-5</v>
      </c>
      <c r="AT210" s="193">
        <v>-1</v>
      </c>
      <c r="AU210" s="193">
        <v>-203</v>
      </c>
      <c r="AV210">
        <f t="shared" si="145"/>
        <v>2</v>
      </c>
      <c r="AW210">
        <f t="shared" si="146"/>
        <v>35</v>
      </c>
      <c r="AX210">
        <f t="shared" si="147"/>
        <v>49</v>
      </c>
      <c r="AY210">
        <f t="shared" si="148"/>
        <v>54</v>
      </c>
      <c r="AZ210">
        <f t="shared" si="149"/>
        <v>39</v>
      </c>
      <c r="BA210">
        <f t="shared" si="150"/>
        <v>18</v>
      </c>
      <c r="BB210">
        <f t="shared" si="151"/>
        <v>5</v>
      </c>
      <c r="BC210">
        <f t="shared" si="152"/>
        <v>1</v>
      </c>
      <c r="BD210">
        <f t="shared" si="153"/>
        <v>203</v>
      </c>
      <c r="BG210" s="188">
        <v>1285543.2866666669</v>
      </c>
      <c r="BH210" s="107" t="str">
        <f t="shared" si="154"/>
        <v>0</v>
      </c>
      <c r="BI210" s="108">
        <f t="shared" si="155"/>
        <v>7713259.720000001</v>
      </c>
      <c r="BJ210" s="27">
        <f t="shared" si="156"/>
        <v>0</v>
      </c>
      <c r="BK210" s="25" t="str">
        <f t="shared" si="157"/>
        <v>100%</v>
      </c>
      <c r="BL210" s="26" t="str">
        <f t="shared" si="158"/>
        <v>0%</v>
      </c>
      <c r="BM210" s="111">
        <f t="shared" si="161"/>
        <v>1285543.2866666669</v>
      </c>
      <c r="BN210" s="186">
        <v>576172.2</v>
      </c>
      <c r="BO210" s="135" t="str">
        <f t="shared" si="162"/>
        <v>0</v>
      </c>
      <c r="BP210" s="135">
        <f t="shared" si="177"/>
        <v>3457033.1999999997</v>
      </c>
      <c r="BQ210" s="135">
        <f t="shared" si="178"/>
        <v>0</v>
      </c>
      <c r="BR210" s="141">
        <f t="shared" si="163"/>
        <v>576172.2</v>
      </c>
      <c r="BS210" s="185">
        <v>929098.0566666669</v>
      </c>
      <c r="BT210" s="135" t="str">
        <f t="shared" si="164"/>
        <v>0</v>
      </c>
      <c r="BU210" s="135">
        <f t="shared" si="179"/>
        <v>5574588.340000002</v>
      </c>
      <c r="BV210" s="135">
        <f t="shared" si="165"/>
        <v>0</v>
      </c>
      <c r="BW210" s="141">
        <f t="shared" si="166"/>
        <v>929098.0566666669</v>
      </c>
      <c r="BX210" s="185">
        <v>519349.60000000003</v>
      </c>
      <c r="BY210" s="135" t="str">
        <f t="shared" si="167"/>
        <v>0</v>
      </c>
      <c r="BZ210" s="135">
        <f t="shared" si="180"/>
        <v>3116097.6</v>
      </c>
      <c r="CA210" s="135">
        <f t="shared" si="168"/>
        <v>0</v>
      </c>
      <c r="CB210" s="141">
        <f t="shared" si="169"/>
        <v>519349.60000000003</v>
      </c>
      <c r="CC210" s="230">
        <f t="shared" si="170"/>
        <v>652136.4866666666</v>
      </c>
      <c r="CD210" s="135" t="str">
        <f t="shared" si="171"/>
        <v>0</v>
      </c>
      <c r="CE210" s="135">
        <f t="shared" si="181"/>
        <v>3912818.9199999995</v>
      </c>
      <c r="CF210" s="135">
        <f t="shared" si="172"/>
        <v>0</v>
      </c>
      <c r="CG210" s="141">
        <f t="shared" si="173"/>
        <v>652136.4866666666</v>
      </c>
      <c r="CH210" s="185">
        <v>0</v>
      </c>
      <c r="CI210" s="135" t="str">
        <f t="shared" si="174"/>
        <v>0</v>
      </c>
      <c r="CJ210" s="135">
        <f t="shared" si="182"/>
        <v>0</v>
      </c>
      <c r="CK210" s="135">
        <f t="shared" si="175"/>
        <v>0</v>
      </c>
      <c r="CL210" s="141">
        <f t="shared" si="176"/>
        <v>0</v>
      </c>
    </row>
    <row r="211" spans="1:90" ht="12.75">
      <c r="A211" s="3"/>
      <c r="B211" s="3" t="s">
        <v>404</v>
      </c>
      <c r="C211" s="2" t="s">
        <v>214</v>
      </c>
      <c r="D211" s="5">
        <f t="shared" si="159"/>
        <v>62751</v>
      </c>
      <c r="E211" s="190">
        <v>1026</v>
      </c>
      <c r="F211" s="18">
        <f t="shared" si="160"/>
        <v>1</v>
      </c>
      <c r="G211" s="214">
        <v>4.579237157238648</v>
      </c>
      <c r="H211" s="202">
        <v>150</v>
      </c>
      <c r="I211"/>
      <c r="J211" s="196">
        <v>26570</v>
      </c>
      <c r="K211" s="196">
        <v>12855</v>
      </c>
      <c r="L211" s="196">
        <v>13686</v>
      </c>
      <c r="M211" s="196">
        <v>5304</v>
      </c>
      <c r="N211" s="196">
        <v>3057</v>
      </c>
      <c r="O211" s="196">
        <v>865</v>
      </c>
      <c r="P211" s="196">
        <v>389</v>
      </c>
      <c r="Q211" s="196">
        <v>25</v>
      </c>
      <c r="R211" s="196">
        <v>62751</v>
      </c>
      <c r="S211" s="5"/>
      <c r="T211" s="9">
        <f t="shared" si="137"/>
        <v>0.423419547098851</v>
      </c>
      <c r="U211" s="9">
        <f t="shared" si="138"/>
        <v>0.20485729311086676</v>
      </c>
      <c r="V211" s="9">
        <f t="shared" si="139"/>
        <v>0.21810010995840703</v>
      </c>
      <c r="W211" s="9">
        <f t="shared" si="140"/>
        <v>0.08452454940957116</v>
      </c>
      <c r="X211" s="9">
        <f t="shared" si="141"/>
        <v>0.04871635511784673</v>
      </c>
      <c r="Y211" s="9">
        <f t="shared" si="142"/>
        <v>0.013784640882217017</v>
      </c>
      <c r="Z211" s="9">
        <f t="shared" si="143"/>
        <v>0.006199104396742682</v>
      </c>
      <c r="AA211" s="9">
        <f t="shared" si="144"/>
        <v>0.0003984000254976016</v>
      </c>
      <c r="AB211" s="9"/>
      <c r="AC211" s="196">
        <v>-23</v>
      </c>
      <c r="AD211" s="196">
        <v>125</v>
      </c>
      <c r="AE211" s="196">
        <v>12</v>
      </c>
      <c r="AF211" s="196">
        <v>116</v>
      </c>
      <c r="AG211" s="196">
        <v>53</v>
      </c>
      <c r="AH211" s="196">
        <v>17</v>
      </c>
      <c r="AI211" s="196">
        <v>3</v>
      </c>
      <c r="AJ211" s="196">
        <v>1</v>
      </c>
      <c r="AK211" s="196">
        <v>304</v>
      </c>
      <c r="AL211" s="5"/>
      <c r="AM211" s="193">
        <v>228</v>
      </c>
      <c r="AN211" s="193">
        <v>33</v>
      </c>
      <c r="AO211" s="193">
        <v>16</v>
      </c>
      <c r="AP211" s="193">
        <v>10</v>
      </c>
      <c r="AQ211" s="193">
        <v>13</v>
      </c>
      <c r="AR211" s="193">
        <v>2</v>
      </c>
      <c r="AS211" s="193">
        <v>1</v>
      </c>
      <c r="AT211" s="193">
        <v>0</v>
      </c>
      <c r="AU211" s="193">
        <v>303</v>
      </c>
      <c r="AV211">
        <f t="shared" si="145"/>
        <v>-228</v>
      </c>
      <c r="AW211">
        <f t="shared" si="146"/>
        <v>-33</v>
      </c>
      <c r="AX211">
        <f t="shared" si="147"/>
        <v>-16</v>
      </c>
      <c r="AY211">
        <f t="shared" si="148"/>
        <v>-10</v>
      </c>
      <c r="AZ211">
        <f t="shared" si="149"/>
        <v>-13</v>
      </c>
      <c r="BA211">
        <f t="shared" si="150"/>
        <v>-2</v>
      </c>
      <c r="BB211">
        <f t="shared" si="151"/>
        <v>-1</v>
      </c>
      <c r="BC211">
        <f t="shared" si="152"/>
        <v>0</v>
      </c>
      <c r="BD211">
        <f t="shared" si="153"/>
        <v>-303</v>
      </c>
      <c r="BG211" s="188">
        <v>125691.88</v>
      </c>
      <c r="BH211" s="107" t="str">
        <f t="shared" si="154"/>
        <v>0</v>
      </c>
      <c r="BI211" s="108">
        <f t="shared" si="155"/>
        <v>754151.28</v>
      </c>
      <c r="BJ211" s="27">
        <f t="shared" si="156"/>
        <v>0</v>
      </c>
      <c r="BK211" s="25" t="str">
        <f t="shared" si="157"/>
        <v>100%</v>
      </c>
      <c r="BL211" s="26" t="str">
        <f t="shared" si="158"/>
        <v>0%</v>
      </c>
      <c r="BM211" s="111">
        <f t="shared" si="161"/>
        <v>125691.88</v>
      </c>
      <c r="BN211" s="186">
        <v>314956.1988888889</v>
      </c>
      <c r="BO211" s="135" t="str">
        <f t="shared" si="162"/>
        <v>0</v>
      </c>
      <c r="BP211" s="135">
        <f t="shared" si="177"/>
        <v>1889737.1933333334</v>
      </c>
      <c r="BQ211" s="135">
        <f t="shared" si="178"/>
        <v>0</v>
      </c>
      <c r="BR211" s="141">
        <f t="shared" si="163"/>
        <v>314956.1988888889</v>
      </c>
      <c r="BS211" s="185">
        <v>508667.54666666675</v>
      </c>
      <c r="BT211" s="135" t="str">
        <f t="shared" si="164"/>
        <v>0</v>
      </c>
      <c r="BU211" s="135">
        <f t="shared" si="179"/>
        <v>3052005.2800000003</v>
      </c>
      <c r="BV211" s="135">
        <f t="shared" si="165"/>
        <v>0</v>
      </c>
      <c r="BW211" s="141">
        <f t="shared" si="166"/>
        <v>508667.54666666675</v>
      </c>
      <c r="BX211" s="185">
        <v>430053.86666666664</v>
      </c>
      <c r="BY211" s="135" t="str">
        <f t="shared" si="167"/>
        <v>0</v>
      </c>
      <c r="BZ211" s="135">
        <f t="shared" si="180"/>
        <v>2580323.1999999997</v>
      </c>
      <c r="CA211" s="135">
        <f t="shared" si="168"/>
        <v>0</v>
      </c>
      <c r="CB211" s="141">
        <f t="shared" si="169"/>
        <v>430053.86666666664</v>
      </c>
      <c r="CC211" s="230">
        <f t="shared" si="170"/>
        <v>173689.90444444452</v>
      </c>
      <c r="CD211" s="135" t="str">
        <f t="shared" si="171"/>
        <v>0</v>
      </c>
      <c r="CE211" s="135">
        <f t="shared" si="181"/>
        <v>1042139.4266666671</v>
      </c>
      <c r="CF211" s="135">
        <f t="shared" si="172"/>
        <v>0</v>
      </c>
      <c r="CG211" s="141">
        <f t="shared" si="173"/>
        <v>173689.90444444452</v>
      </c>
      <c r="CH211" s="185">
        <v>0</v>
      </c>
      <c r="CI211" s="135" t="str">
        <f t="shared" si="174"/>
        <v>0</v>
      </c>
      <c r="CJ211" s="135">
        <f t="shared" si="182"/>
        <v>0</v>
      </c>
      <c r="CK211" s="135">
        <f t="shared" si="175"/>
        <v>0</v>
      </c>
      <c r="CL211" s="141">
        <f t="shared" si="176"/>
        <v>0</v>
      </c>
    </row>
    <row r="212" spans="1:90" ht="12.75">
      <c r="A212" s="3" t="s">
        <v>394</v>
      </c>
      <c r="B212" s="3" t="s">
        <v>390</v>
      </c>
      <c r="C212" s="2" t="s">
        <v>215</v>
      </c>
      <c r="D212" s="5">
        <f t="shared" si="159"/>
        <v>35650</v>
      </c>
      <c r="E212" s="190">
        <v>216</v>
      </c>
      <c r="F212" s="18">
        <f t="shared" si="160"/>
        <v>82</v>
      </c>
      <c r="G212" s="214">
        <v>7.037642478853665</v>
      </c>
      <c r="H212" s="202">
        <v>141</v>
      </c>
      <c r="I212"/>
      <c r="J212" s="196">
        <v>7600</v>
      </c>
      <c r="K212" s="196">
        <v>11824</v>
      </c>
      <c r="L212" s="196">
        <v>7245</v>
      </c>
      <c r="M212" s="196">
        <v>4263</v>
      </c>
      <c r="N212" s="196">
        <v>3105</v>
      </c>
      <c r="O212" s="196">
        <v>1152</v>
      </c>
      <c r="P212" s="196">
        <v>440</v>
      </c>
      <c r="Q212" s="196">
        <v>21</v>
      </c>
      <c r="R212" s="196">
        <v>35650</v>
      </c>
      <c r="S212" s="5"/>
      <c r="T212" s="9">
        <f t="shared" si="137"/>
        <v>0.2131837307152875</v>
      </c>
      <c r="U212" s="9">
        <f t="shared" si="138"/>
        <v>0.3316690042075736</v>
      </c>
      <c r="V212" s="9">
        <f t="shared" si="139"/>
        <v>0.2032258064516129</v>
      </c>
      <c r="W212" s="9">
        <f t="shared" si="140"/>
        <v>0.11957924263674614</v>
      </c>
      <c r="X212" s="9">
        <f t="shared" si="141"/>
        <v>0.08709677419354839</v>
      </c>
      <c r="Y212" s="9">
        <f t="shared" si="142"/>
        <v>0.032314165497896216</v>
      </c>
      <c r="Z212" s="9">
        <f t="shared" si="143"/>
        <v>0.012342215988779803</v>
      </c>
      <c r="AA212" s="9">
        <f t="shared" si="144"/>
        <v>0.0005890603085553997</v>
      </c>
      <c r="AB212" s="9"/>
      <c r="AC212" s="196">
        <v>39</v>
      </c>
      <c r="AD212" s="196">
        <v>27</v>
      </c>
      <c r="AE212" s="196">
        <v>21</v>
      </c>
      <c r="AF212" s="196">
        <v>15</v>
      </c>
      <c r="AG212" s="196">
        <v>10</v>
      </c>
      <c r="AH212" s="196">
        <v>13</v>
      </c>
      <c r="AI212" s="196">
        <v>-2</v>
      </c>
      <c r="AJ212" s="196">
        <v>0</v>
      </c>
      <c r="AK212" s="196">
        <v>123</v>
      </c>
      <c r="AL212" s="5"/>
      <c r="AM212" s="193">
        <v>15</v>
      </c>
      <c r="AN212" s="193">
        <v>11</v>
      </c>
      <c r="AO212" s="193">
        <v>11</v>
      </c>
      <c r="AP212" s="193">
        <v>3</v>
      </c>
      <c r="AQ212" s="193">
        <v>3</v>
      </c>
      <c r="AR212" s="193">
        <v>0</v>
      </c>
      <c r="AS212" s="193">
        <v>-2</v>
      </c>
      <c r="AT212" s="193">
        <v>0</v>
      </c>
      <c r="AU212" s="193">
        <v>41</v>
      </c>
      <c r="AV212">
        <f t="shared" si="145"/>
        <v>-15</v>
      </c>
      <c r="AW212">
        <f t="shared" si="146"/>
        <v>-11</v>
      </c>
      <c r="AX212">
        <f t="shared" si="147"/>
        <v>-11</v>
      </c>
      <c r="AY212">
        <f t="shared" si="148"/>
        <v>-3</v>
      </c>
      <c r="AZ212">
        <f t="shared" si="149"/>
        <v>-3</v>
      </c>
      <c r="BA212">
        <f t="shared" si="150"/>
        <v>0</v>
      </c>
      <c r="BB212">
        <f t="shared" si="151"/>
        <v>2</v>
      </c>
      <c r="BC212">
        <f t="shared" si="152"/>
        <v>0</v>
      </c>
      <c r="BD212">
        <f t="shared" si="153"/>
        <v>-41</v>
      </c>
      <c r="BG212" s="188">
        <v>164262.97600000002</v>
      </c>
      <c r="BH212" s="107">
        <f t="shared" si="154"/>
        <v>41065.744000000006</v>
      </c>
      <c r="BI212" s="108">
        <f t="shared" si="155"/>
        <v>985577.8560000001</v>
      </c>
      <c r="BJ212" s="27">
        <f t="shared" si="156"/>
        <v>246394.46400000004</v>
      </c>
      <c r="BK212" s="25">
        <f t="shared" si="157"/>
        <v>0.8</v>
      </c>
      <c r="BL212" s="26">
        <f t="shared" si="158"/>
        <v>0.2</v>
      </c>
      <c r="BM212" s="111">
        <f t="shared" si="161"/>
        <v>164262.97600000002</v>
      </c>
      <c r="BN212" s="186">
        <v>144222.33066666665</v>
      </c>
      <c r="BO212" s="135">
        <f t="shared" si="162"/>
        <v>36055.58266666666</v>
      </c>
      <c r="BP212" s="135">
        <f t="shared" si="177"/>
        <v>865333.9839999999</v>
      </c>
      <c r="BQ212" s="135">
        <f t="shared" si="178"/>
        <v>216333.49599999998</v>
      </c>
      <c r="BR212" s="141">
        <f t="shared" si="163"/>
        <v>144222.33066666665</v>
      </c>
      <c r="BS212" s="185">
        <v>105003.48622222221</v>
      </c>
      <c r="BT212" s="135">
        <f t="shared" si="164"/>
        <v>26250.871555555554</v>
      </c>
      <c r="BU212" s="135">
        <f t="shared" si="179"/>
        <v>630020.9173333333</v>
      </c>
      <c r="BV212" s="135">
        <f t="shared" si="165"/>
        <v>157505.22933333332</v>
      </c>
      <c r="BW212" s="141">
        <f t="shared" si="166"/>
        <v>105003.48622222221</v>
      </c>
      <c r="BX212" s="185">
        <v>260226.88000000003</v>
      </c>
      <c r="BY212" s="135">
        <f t="shared" si="167"/>
        <v>65056.72000000001</v>
      </c>
      <c r="BZ212" s="135">
        <f t="shared" si="180"/>
        <v>1561361.2800000003</v>
      </c>
      <c r="CA212" s="135">
        <f t="shared" si="168"/>
        <v>390340.32000000007</v>
      </c>
      <c r="CB212" s="141">
        <f t="shared" si="169"/>
        <v>260226.88000000003</v>
      </c>
      <c r="CC212" s="230">
        <f t="shared" si="170"/>
        <v>129516.10666666667</v>
      </c>
      <c r="CD212" s="135">
        <f t="shared" si="171"/>
        <v>32379.02666666667</v>
      </c>
      <c r="CE212" s="135">
        <f t="shared" si="181"/>
        <v>777096.64</v>
      </c>
      <c r="CF212" s="135">
        <f t="shared" si="172"/>
        <v>194274.16</v>
      </c>
      <c r="CG212" s="141">
        <f t="shared" si="173"/>
        <v>129516.10666666667</v>
      </c>
      <c r="CH212" s="185">
        <v>0</v>
      </c>
      <c r="CI212" s="135">
        <f t="shared" si="174"/>
        <v>0</v>
      </c>
      <c r="CJ212" s="135">
        <f t="shared" si="182"/>
        <v>0</v>
      </c>
      <c r="CK212" s="135">
        <f t="shared" si="175"/>
        <v>0</v>
      </c>
      <c r="CL212" s="141">
        <f t="shared" si="176"/>
        <v>0</v>
      </c>
    </row>
    <row r="213" spans="1:90" ht="12.75">
      <c r="A213" s="3" t="s">
        <v>407</v>
      </c>
      <c r="B213" s="3" t="s">
        <v>375</v>
      </c>
      <c r="C213" s="2" t="s">
        <v>216</v>
      </c>
      <c r="D213" s="5">
        <f t="shared" si="159"/>
        <v>58861</v>
      </c>
      <c r="E213" s="190">
        <v>341</v>
      </c>
      <c r="F213" s="18">
        <f t="shared" si="160"/>
        <v>654</v>
      </c>
      <c r="G213" s="214">
        <v>10.15705706433603</v>
      </c>
      <c r="H213" s="202">
        <v>104</v>
      </c>
      <c r="I213"/>
      <c r="J213" s="196">
        <v>1058</v>
      </c>
      <c r="K213" s="196">
        <v>3595</v>
      </c>
      <c r="L213" s="196">
        <v>11636</v>
      </c>
      <c r="M213" s="196">
        <v>16832</v>
      </c>
      <c r="N213" s="196">
        <v>10517</v>
      </c>
      <c r="O213" s="196">
        <v>7128</v>
      </c>
      <c r="P213" s="196">
        <v>7091</v>
      </c>
      <c r="Q213" s="196">
        <v>1004</v>
      </c>
      <c r="R213" s="196">
        <v>58861</v>
      </c>
      <c r="S213" s="5"/>
      <c r="T213" s="9">
        <f t="shared" si="137"/>
        <v>0.017974550211515266</v>
      </c>
      <c r="U213" s="9">
        <f t="shared" si="138"/>
        <v>0.0610760945277858</v>
      </c>
      <c r="V213" s="9">
        <f t="shared" si="139"/>
        <v>0.19768607397088056</v>
      </c>
      <c r="W213" s="9">
        <f t="shared" si="140"/>
        <v>0.2859618423064508</v>
      </c>
      <c r="X213" s="9">
        <f t="shared" si="141"/>
        <v>0.1786751839078507</v>
      </c>
      <c r="Y213" s="9">
        <f t="shared" si="142"/>
        <v>0.12109886002616334</v>
      </c>
      <c r="Z213" s="9">
        <f t="shared" si="143"/>
        <v>0.12047026044409712</v>
      </c>
      <c r="AA213" s="9">
        <f t="shared" si="144"/>
        <v>0.01705713460525645</v>
      </c>
      <c r="AB213" s="9"/>
      <c r="AC213" s="196">
        <v>16</v>
      </c>
      <c r="AD213" s="196">
        <v>-5</v>
      </c>
      <c r="AE213" s="196">
        <v>61</v>
      </c>
      <c r="AF213" s="196">
        <v>168</v>
      </c>
      <c r="AG213" s="196">
        <v>109</v>
      </c>
      <c r="AH213" s="196">
        <v>43</v>
      </c>
      <c r="AI213" s="196">
        <v>49</v>
      </c>
      <c r="AJ213" s="196">
        <v>31</v>
      </c>
      <c r="AK213" s="196">
        <v>472</v>
      </c>
      <c r="AL213" s="5"/>
      <c r="AM213" s="193">
        <v>-6</v>
      </c>
      <c r="AN213" s="193">
        <v>-18</v>
      </c>
      <c r="AO213" s="193">
        <v>-43</v>
      </c>
      <c r="AP213" s="193">
        <v>-62</v>
      </c>
      <c r="AQ213" s="193">
        <v>-35</v>
      </c>
      <c r="AR213" s="193">
        <v>-8</v>
      </c>
      <c r="AS213" s="193">
        <v>-10</v>
      </c>
      <c r="AT213" s="193">
        <v>0</v>
      </c>
      <c r="AU213" s="193">
        <v>-182</v>
      </c>
      <c r="AV213">
        <f t="shared" si="145"/>
        <v>6</v>
      </c>
      <c r="AW213">
        <f t="shared" si="146"/>
        <v>18</v>
      </c>
      <c r="AX213">
        <f t="shared" si="147"/>
        <v>43</v>
      </c>
      <c r="AY213">
        <f t="shared" si="148"/>
        <v>62</v>
      </c>
      <c r="AZ213">
        <f t="shared" si="149"/>
        <v>35</v>
      </c>
      <c r="BA213">
        <f t="shared" si="150"/>
        <v>8</v>
      </c>
      <c r="BB213">
        <f t="shared" si="151"/>
        <v>10</v>
      </c>
      <c r="BC213">
        <f t="shared" si="152"/>
        <v>0</v>
      </c>
      <c r="BD213">
        <f t="shared" si="153"/>
        <v>182</v>
      </c>
      <c r="BG213" s="188">
        <v>409122.27200000006</v>
      </c>
      <c r="BH213" s="107">
        <f t="shared" si="154"/>
        <v>102280.56800000001</v>
      </c>
      <c r="BI213" s="108">
        <f t="shared" si="155"/>
        <v>2454733.632</v>
      </c>
      <c r="BJ213" s="27">
        <f t="shared" si="156"/>
        <v>613683.408</v>
      </c>
      <c r="BK213" s="25">
        <f t="shared" si="157"/>
        <v>0.8</v>
      </c>
      <c r="BL213" s="26">
        <f t="shared" si="158"/>
        <v>0.2</v>
      </c>
      <c r="BM213" s="111">
        <f t="shared" si="161"/>
        <v>409122.27200000006</v>
      </c>
      <c r="BN213" s="186">
        <v>696600.9813333333</v>
      </c>
      <c r="BO213" s="135">
        <f t="shared" si="162"/>
        <v>174150.24533333333</v>
      </c>
      <c r="BP213" s="135">
        <f t="shared" si="177"/>
        <v>4179605.888</v>
      </c>
      <c r="BQ213" s="135">
        <f t="shared" si="178"/>
        <v>1044901.472</v>
      </c>
      <c r="BR213" s="141">
        <f t="shared" si="163"/>
        <v>696600.9813333333</v>
      </c>
      <c r="BS213" s="185">
        <v>456046.5564444445</v>
      </c>
      <c r="BT213" s="135">
        <f t="shared" si="164"/>
        <v>114011.63911111113</v>
      </c>
      <c r="BU213" s="135">
        <f t="shared" si="179"/>
        <v>2736279.338666667</v>
      </c>
      <c r="BV213" s="135">
        <f t="shared" si="165"/>
        <v>684069.8346666668</v>
      </c>
      <c r="BW213" s="141">
        <f t="shared" si="166"/>
        <v>456046.5564444445</v>
      </c>
      <c r="BX213" s="185">
        <v>582532.0533333332</v>
      </c>
      <c r="BY213" s="135">
        <f t="shared" si="167"/>
        <v>145633.0133333333</v>
      </c>
      <c r="BZ213" s="135">
        <f t="shared" si="180"/>
        <v>3495192.3199999994</v>
      </c>
      <c r="CA213" s="135">
        <f t="shared" si="168"/>
        <v>873798.0799999998</v>
      </c>
      <c r="CB213" s="141">
        <f t="shared" si="169"/>
        <v>582532.0533333332</v>
      </c>
      <c r="CC213" s="230">
        <f t="shared" si="170"/>
        <v>918389.6622222223</v>
      </c>
      <c r="CD213" s="135">
        <f t="shared" si="171"/>
        <v>229597.41555555558</v>
      </c>
      <c r="CE213" s="135">
        <f t="shared" si="181"/>
        <v>5510337.973333334</v>
      </c>
      <c r="CF213" s="135">
        <f t="shared" si="172"/>
        <v>1377584.4933333334</v>
      </c>
      <c r="CG213" s="141">
        <f t="shared" si="173"/>
        <v>918389.6622222223</v>
      </c>
      <c r="CH213" s="185">
        <v>0</v>
      </c>
      <c r="CI213" s="135">
        <f t="shared" si="174"/>
        <v>0</v>
      </c>
      <c r="CJ213" s="135">
        <f t="shared" si="182"/>
        <v>0</v>
      </c>
      <c r="CK213" s="135">
        <f t="shared" si="175"/>
        <v>0</v>
      </c>
      <c r="CL213" s="141">
        <f t="shared" si="176"/>
        <v>0</v>
      </c>
    </row>
    <row r="214" spans="1:90" ht="12.75">
      <c r="A214" s="3" t="s">
        <v>396</v>
      </c>
      <c r="B214" s="3" t="s">
        <v>377</v>
      </c>
      <c r="C214" s="2" t="s">
        <v>217</v>
      </c>
      <c r="D214" s="5">
        <f t="shared" si="159"/>
        <v>25371</v>
      </c>
      <c r="E214" s="190">
        <v>206</v>
      </c>
      <c r="F214" s="18">
        <f t="shared" si="160"/>
        <v>300</v>
      </c>
      <c r="G214" s="214">
        <v>7.44844894458999</v>
      </c>
      <c r="H214" s="202">
        <v>53</v>
      </c>
      <c r="I214"/>
      <c r="J214" s="196">
        <v>3579</v>
      </c>
      <c r="K214" s="196">
        <v>4894</v>
      </c>
      <c r="L214" s="196">
        <v>4913</v>
      </c>
      <c r="M214" s="196">
        <v>4476</v>
      </c>
      <c r="N214" s="196">
        <v>3337</v>
      </c>
      <c r="O214" s="196">
        <v>2081</v>
      </c>
      <c r="P214" s="196">
        <v>1881</v>
      </c>
      <c r="Q214" s="196">
        <v>210</v>
      </c>
      <c r="R214" s="196">
        <v>25371</v>
      </c>
      <c r="S214" s="5"/>
      <c r="T214" s="9">
        <f t="shared" si="137"/>
        <v>0.14106657207047416</v>
      </c>
      <c r="U214" s="9">
        <f t="shared" si="138"/>
        <v>0.19289740254621418</v>
      </c>
      <c r="V214" s="9">
        <f t="shared" si="139"/>
        <v>0.19364628907019826</v>
      </c>
      <c r="W214" s="9">
        <f t="shared" si="140"/>
        <v>0.1764218990185645</v>
      </c>
      <c r="X214" s="9">
        <f t="shared" si="141"/>
        <v>0.1315281226597296</v>
      </c>
      <c r="Y214" s="9">
        <f t="shared" si="142"/>
        <v>0.0820227819163612</v>
      </c>
      <c r="Z214" s="9">
        <f t="shared" si="143"/>
        <v>0.07413976587442356</v>
      </c>
      <c r="AA214" s="9">
        <f t="shared" si="144"/>
        <v>0.008277166844034527</v>
      </c>
      <c r="AB214" s="9"/>
      <c r="AC214" s="196">
        <v>6</v>
      </c>
      <c r="AD214" s="196">
        <v>28</v>
      </c>
      <c r="AE214" s="196">
        <v>45</v>
      </c>
      <c r="AF214" s="196">
        <v>39</v>
      </c>
      <c r="AG214" s="196">
        <v>63</v>
      </c>
      <c r="AH214" s="196">
        <v>30</v>
      </c>
      <c r="AI214" s="196">
        <v>1</v>
      </c>
      <c r="AJ214" s="196">
        <v>0</v>
      </c>
      <c r="AK214" s="196">
        <v>212</v>
      </c>
      <c r="AL214" s="5"/>
      <c r="AM214" s="193">
        <v>-18</v>
      </c>
      <c r="AN214" s="193">
        <v>-20</v>
      </c>
      <c r="AO214" s="193">
        <v>-31</v>
      </c>
      <c r="AP214" s="193">
        <v>-9</v>
      </c>
      <c r="AQ214" s="193">
        <v>-3</v>
      </c>
      <c r="AR214" s="193">
        <v>-4</v>
      </c>
      <c r="AS214" s="193">
        <v>-2</v>
      </c>
      <c r="AT214" s="193">
        <v>-1</v>
      </c>
      <c r="AU214" s="193">
        <v>-88</v>
      </c>
      <c r="AV214">
        <f t="shared" si="145"/>
        <v>18</v>
      </c>
      <c r="AW214">
        <f t="shared" si="146"/>
        <v>20</v>
      </c>
      <c r="AX214">
        <f t="shared" si="147"/>
        <v>31</v>
      </c>
      <c r="AY214">
        <f t="shared" si="148"/>
        <v>9</v>
      </c>
      <c r="AZ214">
        <f t="shared" si="149"/>
        <v>3</v>
      </c>
      <c r="BA214">
        <f t="shared" si="150"/>
        <v>4</v>
      </c>
      <c r="BB214">
        <f t="shared" si="151"/>
        <v>2</v>
      </c>
      <c r="BC214">
        <f t="shared" si="152"/>
        <v>1</v>
      </c>
      <c r="BD214">
        <f t="shared" si="153"/>
        <v>88</v>
      </c>
      <c r="BG214" s="188">
        <v>62046.37333333333</v>
      </c>
      <c r="BH214" s="107">
        <f t="shared" si="154"/>
        <v>15511.593333333332</v>
      </c>
      <c r="BI214" s="108">
        <f t="shared" si="155"/>
        <v>372278.24</v>
      </c>
      <c r="BJ214" s="27">
        <f t="shared" si="156"/>
        <v>93069.56</v>
      </c>
      <c r="BK214" s="25">
        <f t="shared" si="157"/>
        <v>0.8</v>
      </c>
      <c r="BL214" s="26">
        <f t="shared" si="158"/>
        <v>0.2</v>
      </c>
      <c r="BM214" s="111">
        <f t="shared" si="161"/>
        <v>62046.37333333333</v>
      </c>
      <c r="BN214" s="186">
        <v>117598.21155555556</v>
      </c>
      <c r="BO214" s="135">
        <f t="shared" si="162"/>
        <v>29399.55288888889</v>
      </c>
      <c r="BP214" s="135">
        <f t="shared" si="177"/>
        <v>705589.2693333334</v>
      </c>
      <c r="BQ214" s="135">
        <f t="shared" si="178"/>
        <v>176397.31733333334</v>
      </c>
      <c r="BR214" s="141">
        <f t="shared" si="163"/>
        <v>117598.21155555556</v>
      </c>
      <c r="BS214" s="185">
        <v>188052.95377777782</v>
      </c>
      <c r="BT214" s="135">
        <f t="shared" si="164"/>
        <v>47013.238444444454</v>
      </c>
      <c r="BU214" s="135">
        <f t="shared" si="179"/>
        <v>1128317.7226666668</v>
      </c>
      <c r="BV214" s="135">
        <f t="shared" si="165"/>
        <v>282079.4306666667</v>
      </c>
      <c r="BW214" s="141">
        <f t="shared" si="166"/>
        <v>188052.95377777782</v>
      </c>
      <c r="BX214" s="185">
        <v>227108.90666666665</v>
      </c>
      <c r="BY214" s="135">
        <f t="shared" si="167"/>
        <v>56777.22666666666</v>
      </c>
      <c r="BZ214" s="135">
        <f t="shared" si="180"/>
        <v>1362653.44</v>
      </c>
      <c r="CA214" s="135">
        <f t="shared" si="168"/>
        <v>340663.36</v>
      </c>
      <c r="CB214" s="141">
        <f t="shared" si="169"/>
        <v>227108.90666666665</v>
      </c>
      <c r="CC214" s="230">
        <f t="shared" si="170"/>
        <v>373810.04266666673</v>
      </c>
      <c r="CD214" s="135">
        <f t="shared" si="171"/>
        <v>93452.51066666668</v>
      </c>
      <c r="CE214" s="135">
        <f t="shared" si="181"/>
        <v>2242860.2560000005</v>
      </c>
      <c r="CF214" s="135">
        <f t="shared" si="172"/>
        <v>560715.0640000001</v>
      </c>
      <c r="CG214" s="141">
        <f t="shared" si="173"/>
        <v>373810.04266666673</v>
      </c>
      <c r="CH214" s="185">
        <v>0</v>
      </c>
      <c r="CI214" s="135">
        <f t="shared" si="174"/>
        <v>0</v>
      </c>
      <c r="CJ214" s="135">
        <f t="shared" si="182"/>
        <v>0</v>
      </c>
      <c r="CK214" s="135">
        <f t="shared" si="175"/>
        <v>0</v>
      </c>
      <c r="CL214" s="141">
        <f t="shared" si="176"/>
        <v>0</v>
      </c>
    </row>
    <row r="215" spans="1:90" ht="12.75">
      <c r="A215" s="3"/>
      <c r="B215" s="3" t="s">
        <v>385</v>
      </c>
      <c r="C215" s="2" t="s">
        <v>218</v>
      </c>
      <c r="D215" s="5">
        <f t="shared" si="159"/>
        <v>82904</v>
      </c>
      <c r="E215" s="190">
        <v>426</v>
      </c>
      <c r="F215" s="18">
        <f t="shared" si="160"/>
        <v>343</v>
      </c>
      <c r="G215" s="214">
        <v>14.504727070499658</v>
      </c>
      <c r="H215" s="202">
        <v>47</v>
      </c>
      <c r="I215"/>
      <c r="J215" s="196">
        <v>584</v>
      </c>
      <c r="K215" s="196">
        <v>2126</v>
      </c>
      <c r="L215" s="196">
        <v>12825</v>
      </c>
      <c r="M215" s="196">
        <v>20153</v>
      </c>
      <c r="N215" s="196">
        <v>19644</v>
      </c>
      <c r="O215" s="196">
        <v>11741</v>
      </c>
      <c r="P215" s="196">
        <v>12503</v>
      </c>
      <c r="Q215" s="196">
        <v>3328</v>
      </c>
      <c r="R215" s="196">
        <v>82904</v>
      </c>
      <c r="S215" s="5"/>
      <c r="T215" s="9">
        <f t="shared" si="137"/>
        <v>0.007044292193380295</v>
      </c>
      <c r="U215" s="9">
        <f t="shared" si="138"/>
        <v>0.025644118498504294</v>
      </c>
      <c r="V215" s="9">
        <f t="shared" si="139"/>
        <v>0.1546969989385313</v>
      </c>
      <c r="W215" s="9">
        <f t="shared" si="140"/>
        <v>0.24308839139245392</v>
      </c>
      <c r="X215" s="9">
        <f t="shared" si="141"/>
        <v>0.23694876001157966</v>
      </c>
      <c r="Y215" s="9">
        <f t="shared" si="142"/>
        <v>0.1416216346617775</v>
      </c>
      <c r="Z215" s="9">
        <f t="shared" si="143"/>
        <v>0.15081298851683875</v>
      </c>
      <c r="AA215" s="9">
        <f t="shared" si="144"/>
        <v>0.04014281578693429</v>
      </c>
      <c r="AB215" s="9"/>
      <c r="AC215" s="196">
        <v>17</v>
      </c>
      <c r="AD215" s="196">
        <v>14</v>
      </c>
      <c r="AE215" s="196">
        <v>45</v>
      </c>
      <c r="AF215" s="196">
        <v>15</v>
      </c>
      <c r="AG215" s="196">
        <v>25</v>
      </c>
      <c r="AH215" s="196">
        <v>54</v>
      </c>
      <c r="AI215" s="196">
        <v>59</v>
      </c>
      <c r="AJ215" s="196">
        <v>58</v>
      </c>
      <c r="AK215" s="196">
        <v>287</v>
      </c>
      <c r="AL215" s="5"/>
      <c r="AM215" s="193">
        <v>0</v>
      </c>
      <c r="AN215" s="193">
        <v>1</v>
      </c>
      <c r="AO215" s="193">
        <v>-21</v>
      </c>
      <c r="AP215" s="193">
        <v>-28</v>
      </c>
      <c r="AQ215" s="193">
        <v>10</v>
      </c>
      <c r="AR215" s="193">
        <v>2</v>
      </c>
      <c r="AS215" s="193">
        <v>-19</v>
      </c>
      <c r="AT215" s="193">
        <v>-1</v>
      </c>
      <c r="AU215" s="193">
        <v>-56</v>
      </c>
      <c r="AV215">
        <f t="shared" si="145"/>
        <v>0</v>
      </c>
      <c r="AW215">
        <f t="shared" si="146"/>
        <v>-1</v>
      </c>
      <c r="AX215">
        <f t="shared" si="147"/>
        <v>21</v>
      </c>
      <c r="AY215">
        <f t="shared" si="148"/>
        <v>28</v>
      </c>
      <c r="AZ215">
        <f t="shared" si="149"/>
        <v>-10</v>
      </c>
      <c r="BA215">
        <f t="shared" si="150"/>
        <v>-2</v>
      </c>
      <c r="BB215">
        <f t="shared" si="151"/>
        <v>19</v>
      </c>
      <c r="BC215">
        <f t="shared" si="152"/>
        <v>1</v>
      </c>
      <c r="BD215">
        <f t="shared" si="153"/>
        <v>56</v>
      </c>
      <c r="BG215" s="188">
        <v>642531.7733333334</v>
      </c>
      <c r="BH215" s="107" t="str">
        <f t="shared" si="154"/>
        <v>0</v>
      </c>
      <c r="BI215" s="108">
        <f t="shared" si="155"/>
        <v>3855190.6400000006</v>
      </c>
      <c r="BJ215" s="27">
        <f t="shared" si="156"/>
        <v>0</v>
      </c>
      <c r="BK215" s="25" t="str">
        <f t="shared" si="157"/>
        <v>100%</v>
      </c>
      <c r="BL215" s="26" t="str">
        <f t="shared" si="158"/>
        <v>0%</v>
      </c>
      <c r="BM215" s="111">
        <f t="shared" si="161"/>
        <v>642531.7733333334</v>
      </c>
      <c r="BN215" s="186">
        <v>474706.1955555555</v>
      </c>
      <c r="BO215" s="135" t="str">
        <f t="shared" si="162"/>
        <v>0</v>
      </c>
      <c r="BP215" s="135">
        <f t="shared" si="177"/>
        <v>2848237.173333333</v>
      </c>
      <c r="BQ215" s="135">
        <f t="shared" si="178"/>
        <v>0</v>
      </c>
      <c r="BR215" s="141">
        <f t="shared" si="163"/>
        <v>474706.1955555555</v>
      </c>
      <c r="BS215" s="185">
        <v>924615.0366666666</v>
      </c>
      <c r="BT215" s="135" t="str">
        <f t="shared" si="164"/>
        <v>0</v>
      </c>
      <c r="BU215" s="135">
        <f t="shared" si="179"/>
        <v>5547690.22</v>
      </c>
      <c r="BV215" s="135">
        <f t="shared" si="165"/>
        <v>0</v>
      </c>
      <c r="BW215" s="141">
        <f t="shared" si="166"/>
        <v>924615.0366666666</v>
      </c>
      <c r="BX215" s="185">
        <v>397960</v>
      </c>
      <c r="BY215" s="135" t="str">
        <f t="shared" si="167"/>
        <v>0</v>
      </c>
      <c r="BZ215" s="135">
        <f t="shared" si="180"/>
        <v>2387760</v>
      </c>
      <c r="CA215" s="135">
        <f t="shared" si="168"/>
        <v>0</v>
      </c>
      <c r="CB215" s="141">
        <f t="shared" si="169"/>
        <v>397960</v>
      </c>
      <c r="CC215" s="230">
        <f t="shared" si="170"/>
        <v>698408.2644444446</v>
      </c>
      <c r="CD215" s="135" t="str">
        <f t="shared" si="171"/>
        <v>0</v>
      </c>
      <c r="CE215" s="135">
        <f t="shared" si="181"/>
        <v>4190449.5866666674</v>
      </c>
      <c r="CF215" s="135">
        <f t="shared" si="172"/>
        <v>0</v>
      </c>
      <c r="CG215" s="141">
        <f t="shared" si="173"/>
        <v>698408.2644444446</v>
      </c>
      <c r="CH215" s="185">
        <v>0</v>
      </c>
      <c r="CI215" s="135" t="str">
        <f t="shared" si="174"/>
        <v>0</v>
      </c>
      <c r="CJ215" s="135">
        <f t="shared" si="182"/>
        <v>0</v>
      </c>
      <c r="CK215" s="135">
        <f t="shared" si="175"/>
        <v>0</v>
      </c>
      <c r="CL215" s="141">
        <f t="shared" si="176"/>
        <v>0</v>
      </c>
    </row>
    <row r="216" spans="1:90" ht="12.75">
      <c r="A216" s="3" t="s">
        <v>403</v>
      </c>
      <c r="B216" s="3" t="s">
        <v>386</v>
      </c>
      <c r="C216" s="2" t="s">
        <v>219</v>
      </c>
      <c r="D216" s="5">
        <f t="shared" si="159"/>
        <v>22828</v>
      </c>
      <c r="E216" s="190">
        <v>273</v>
      </c>
      <c r="F216" s="18">
        <f t="shared" si="160"/>
        <v>190</v>
      </c>
      <c r="G216" s="214">
        <v>8.952797653343838</v>
      </c>
      <c r="H216" s="202">
        <v>23</v>
      </c>
      <c r="I216"/>
      <c r="J216" s="196">
        <v>3670</v>
      </c>
      <c r="K216" s="196">
        <v>4798</v>
      </c>
      <c r="L216" s="196">
        <v>5299</v>
      </c>
      <c r="M216" s="196">
        <v>3388</v>
      </c>
      <c r="N216" s="196">
        <v>3123</v>
      </c>
      <c r="O216" s="196">
        <v>1641</v>
      </c>
      <c r="P216" s="196">
        <v>812</v>
      </c>
      <c r="Q216" s="196">
        <v>97</v>
      </c>
      <c r="R216" s="196">
        <v>22828</v>
      </c>
      <c r="S216" s="5"/>
      <c r="T216" s="9">
        <f t="shared" si="137"/>
        <v>0.1607674785351323</v>
      </c>
      <c r="U216" s="9">
        <f t="shared" si="138"/>
        <v>0.210180480112143</v>
      </c>
      <c r="V216" s="9">
        <f t="shared" si="139"/>
        <v>0.23212721219554933</v>
      </c>
      <c r="W216" s="9">
        <f t="shared" si="140"/>
        <v>0.14841422814087962</v>
      </c>
      <c r="X216" s="9">
        <f t="shared" si="141"/>
        <v>0.13680567723847906</v>
      </c>
      <c r="Y216" s="9">
        <f t="shared" si="142"/>
        <v>0.0718854038899597</v>
      </c>
      <c r="Z216" s="9">
        <f t="shared" si="143"/>
        <v>0.035570352199053794</v>
      </c>
      <c r="AA216" s="9">
        <f t="shared" si="144"/>
        <v>0.004249167688803224</v>
      </c>
      <c r="AB216" s="9"/>
      <c r="AC216" s="196">
        <v>75</v>
      </c>
      <c r="AD216" s="196">
        <v>1</v>
      </c>
      <c r="AE216" s="196">
        <v>46</v>
      </c>
      <c r="AF216" s="196">
        <v>39</v>
      </c>
      <c r="AG216" s="196">
        <v>13</v>
      </c>
      <c r="AH216" s="196">
        <v>-1</v>
      </c>
      <c r="AI216" s="196">
        <v>6</v>
      </c>
      <c r="AJ216" s="196">
        <v>2</v>
      </c>
      <c r="AK216" s="196">
        <v>181</v>
      </c>
      <c r="AL216" s="5"/>
      <c r="AM216" s="193">
        <v>11</v>
      </c>
      <c r="AN216" s="193">
        <v>-14</v>
      </c>
      <c r="AO216" s="193">
        <v>6</v>
      </c>
      <c r="AP216" s="193">
        <v>-8</v>
      </c>
      <c r="AQ216" s="193">
        <v>1</v>
      </c>
      <c r="AR216" s="193">
        <v>-2</v>
      </c>
      <c r="AS216" s="193">
        <v>-4</v>
      </c>
      <c r="AT216" s="193">
        <v>1</v>
      </c>
      <c r="AU216" s="193">
        <v>-9</v>
      </c>
      <c r="AV216">
        <f t="shared" si="145"/>
        <v>-11</v>
      </c>
      <c r="AW216">
        <f t="shared" si="146"/>
        <v>14</v>
      </c>
      <c r="AX216">
        <f t="shared" si="147"/>
        <v>-6</v>
      </c>
      <c r="AY216">
        <f t="shared" si="148"/>
        <v>8</v>
      </c>
      <c r="AZ216">
        <f t="shared" si="149"/>
        <v>-1</v>
      </c>
      <c r="BA216">
        <f t="shared" si="150"/>
        <v>2</v>
      </c>
      <c r="BB216">
        <f t="shared" si="151"/>
        <v>4</v>
      </c>
      <c r="BC216">
        <f t="shared" si="152"/>
        <v>-1</v>
      </c>
      <c r="BD216">
        <f t="shared" si="153"/>
        <v>9</v>
      </c>
      <c r="BG216" s="188">
        <v>45159.52533333334</v>
      </c>
      <c r="BH216" s="107">
        <f t="shared" si="154"/>
        <v>11289.881333333335</v>
      </c>
      <c r="BI216" s="108">
        <f t="shared" si="155"/>
        <v>270957.152</v>
      </c>
      <c r="BJ216" s="27">
        <f t="shared" si="156"/>
        <v>67739.288</v>
      </c>
      <c r="BK216" s="25">
        <f t="shared" si="157"/>
        <v>0.8</v>
      </c>
      <c r="BL216" s="26">
        <f t="shared" si="158"/>
        <v>0.2</v>
      </c>
      <c r="BM216" s="111">
        <f t="shared" si="161"/>
        <v>45159.52533333334</v>
      </c>
      <c r="BN216" s="186">
        <v>143251.31288888888</v>
      </c>
      <c r="BO216" s="135">
        <f t="shared" si="162"/>
        <v>35812.82822222222</v>
      </c>
      <c r="BP216" s="135">
        <f t="shared" si="177"/>
        <v>859507.8773333333</v>
      </c>
      <c r="BQ216" s="135">
        <f t="shared" si="178"/>
        <v>214876.9693333333</v>
      </c>
      <c r="BR216" s="141">
        <f t="shared" si="163"/>
        <v>143251.31288888888</v>
      </c>
      <c r="BS216" s="185">
        <v>237038.60533333337</v>
      </c>
      <c r="BT216" s="135">
        <f t="shared" si="164"/>
        <v>59259.65133333334</v>
      </c>
      <c r="BU216" s="135">
        <f t="shared" si="179"/>
        <v>1422231.6320000002</v>
      </c>
      <c r="BV216" s="135">
        <f t="shared" si="165"/>
        <v>355557.90800000005</v>
      </c>
      <c r="BW216" s="141">
        <f t="shared" si="166"/>
        <v>237038.60533333337</v>
      </c>
      <c r="BX216" s="185">
        <v>118170.45333333332</v>
      </c>
      <c r="BY216" s="135">
        <f t="shared" si="167"/>
        <v>29542.61333333333</v>
      </c>
      <c r="BZ216" s="135">
        <f t="shared" si="180"/>
        <v>709022.72</v>
      </c>
      <c r="CA216" s="135">
        <f t="shared" si="168"/>
        <v>177255.68</v>
      </c>
      <c r="CB216" s="141">
        <f t="shared" si="169"/>
        <v>118170.45333333332</v>
      </c>
      <c r="CC216" s="230">
        <f t="shared" si="170"/>
        <v>208042.58666666673</v>
      </c>
      <c r="CD216" s="135">
        <f t="shared" si="171"/>
        <v>52010.64666666668</v>
      </c>
      <c r="CE216" s="135">
        <f t="shared" si="181"/>
        <v>1248255.5200000005</v>
      </c>
      <c r="CF216" s="135">
        <f t="shared" si="172"/>
        <v>312063.8800000001</v>
      </c>
      <c r="CG216" s="141">
        <f t="shared" si="173"/>
        <v>208042.58666666673</v>
      </c>
      <c r="CH216" s="185">
        <v>0</v>
      </c>
      <c r="CI216" s="135">
        <f t="shared" si="174"/>
        <v>0</v>
      </c>
      <c r="CJ216" s="135">
        <f t="shared" si="182"/>
        <v>0</v>
      </c>
      <c r="CK216" s="135">
        <f t="shared" si="175"/>
        <v>0</v>
      </c>
      <c r="CL216" s="141">
        <f t="shared" si="176"/>
        <v>0</v>
      </c>
    </row>
    <row r="217" spans="1:90" ht="12.75">
      <c r="A217" s="3"/>
      <c r="B217" s="3" t="s">
        <v>377</v>
      </c>
      <c r="C217" s="2" t="s">
        <v>220</v>
      </c>
      <c r="D217" s="5">
        <f t="shared" si="159"/>
        <v>91938</v>
      </c>
      <c r="E217" s="190">
        <v>1046</v>
      </c>
      <c r="F217" s="18">
        <f t="shared" si="160"/>
        <v>451</v>
      </c>
      <c r="G217" s="214">
        <v>4.331724825089886</v>
      </c>
      <c r="H217" s="202">
        <v>119</v>
      </c>
      <c r="I217"/>
      <c r="J217" s="196">
        <v>51059</v>
      </c>
      <c r="K217" s="196">
        <v>15031</v>
      </c>
      <c r="L217" s="196">
        <v>11581</v>
      </c>
      <c r="M217" s="196">
        <v>7632</v>
      </c>
      <c r="N217" s="196">
        <v>4128</v>
      </c>
      <c r="O217" s="196">
        <v>1595</v>
      </c>
      <c r="P217" s="196">
        <v>861</v>
      </c>
      <c r="Q217" s="196">
        <v>51</v>
      </c>
      <c r="R217" s="196">
        <v>91938</v>
      </c>
      <c r="S217" s="5"/>
      <c r="T217" s="9">
        <f t="shared" si="137"/>
        <v>0.5553633970719398</v>
      </c>
      <c r="U217" s="9">
        <f t="shared" si="138"/>
        <v>0.16349061323935696</v>
      </c>
      <c r="V217" s="9">
        <f t="shared" si="139"/>
        <v>0.12596532445778677</v>
      </c>
      <c r="W217" s="9">
        <f t="shared" si="140"/>
        <v>0.08301246492201265</v>
      </c>
      <c r="X217" s="9">
        <f t="shared" si="141"/>
        <v>0.044899823794296155</v>
      </c>
      <c r="Y217" s="9">
        <f t="shared" si="142"/>
        <v>0.017348648001914335</v>
      </c>
      <c r="Z217" s="9">
        <f t="shared" si="143"/>
        <v>0.009365006852444038</v>
      </c>
      <c r="AA217" s="9">
        <f t="shared" si="144"/>
        <v>0.0005547216602492985</v>
      </c>
      <c r="AB217" s="9"/>
      <c r="AC217" s="196">
        <v>11</v>
      </c>
      <c r="AD217" s="196">
        <v>142</v>
      </c>
      <c r="AE217" s="196">
        <v>101</v>
      </c>
      <c r="AF217" s="196">
        <v>38</v>
      </c>
      <c r="AG217" s="196">
        <v>72</v>
      </c>
      <c r="AH217" s="196">
        <v>13</v>
      </c>
      <c r="AI217" s="196">
        <v>-5</v>
      </c>
      <c r="AJ217" s="196">
        <v>1</v>
      </c>
      <c r="AK217" s="196">
        <v>373</v>
      </c>
      <c r="AL217" s="5"/>
      <c r="AM217" s="193">
        <v>-73</v>
      </c>
      <c r="AN217" s="193">
        <v>2</v>
      </c>
      <c r="AO217" s="193">
        <v>0</v>
      </c>
      <c r="AP217" s="193">
        <v>-10</v>
      </c>
      <c r="AQ217" s="193">
        <v>-2</v>
      </c>
      <c r="AR217" s="193">
        <v>1</v>
      </c>
      <c r="AS217" s="193">
        <v>6</v>
      </c>
      <c r="AT217" s="193">
        <v>-2</v>
      </c>
      <c r="AU217" s="193">
        <v>-78</v>
      </c>
      <c r="AV217">
        <f t="shared" si="145"/>
        <v>73</v>
      </c>
      <c r="AW217">
        <f t="shared" si="146"/>
        <v>-2</v>
      </c>
      <c r="AX217">
        <f t="shared" si="147"/>
        <v>0</v>
      </c>
      <c r="AY217">
        <f t="shared" si="148"/>
        <v>10</v>
      </c>
      <c r="AZ217">
        <f t="shared" si="149"/>
        <v>2</v>
      </c>
      <c r="BA217">
        <f t="shared" si="150"/>
        <v>-1</v>
      </c>
      <c r="BB217">
        <f t="shared" si="151"/>
        <v>-6</v>
      </c>
      <c r="BC217">
        <f t="shared" si="152"/>
        <v>2</v>
      </c>
      <c r="BD217">
        <f t="shared" si="153"/>
        <v>78</v>
      </c>
      <c r="BG217" s="188">
        <v>334698.6066666667</v>
      </c>
      <c r="BH217" s="107" t="str">
        <f t="shared" si="154"/>
        <v>0</v>
      </c>
      <c r="BI217" s="108">
        <f t="shared" si="155"/>
        <v>2008191.6400000001</v>
      </c>
      <c r="BJ217" s="27">
        <f t="shared" si="156"/>
        <v>0</v>
      </c>
      <c r="BK217" s="25" t="str">
        <f t="shared" si="157"/>
        <v>100%</v>
      </c>
      <c r="BL217" s="26" t="str">
        <f t="shared" si="158"/>
        <v>0%</v>
      </c>
      <c r="BM217" s="111">
        <f t="shared" si="161"/>
        <v>334698.6066666667</v>
      </c>
      <c r="BN217" s="186">
        <v>607656.5666666667</v>
      </c>
      <c r="BO217" s="135" t="str">
        <f t="shared" si="162"/>
        <v>0</v>
      </c>
      <c r="BP217" s="135">
        <f t="shared" si="177"/>
        <v>3645939.4</v>
      </c>
      <c r="BQ217" s="135">
        <f t="shared" si="178"/>
        <v>0</v>
      </c>
      <c r="BR217" s="141">
        <f t="shared" si="163"/>
        <v>607656.5666666667</v>
      </c>
      <c r="BS217" s="185">
        <v>619023.1855555557</v>
      </c>
      <c r="BT217" s="135" t="str">
        <f t="shared" si="164"/>
        <v>0</v>
      </c>
      <c r="BU217" s="135">
        <f t="shared" si="179"/>
        <v>3714139.113333334</v>
      </c>
      <c r="BV217" s="135">
        <f t="shared" si="165"/>
        <v>0</v>
      </c>
      <c r="BW217" s="141">
        <f t="shared" si="166"/>
        <v>619023.1855555557</v>
      </c>
      <c r="BX217" s="185">
        <v>1068956.1333333333</v>
      </c>
      <c r="BY217" s="135" t="str">
        <f t="shared" si="167"/>
        <v>0</v>
      </c>
      <c r="BZ217" s="135">
        <f t="shared" si="180"/>
        <v>6413736.8</v>
      </c>
      <c r="CA217" s="135">
        <f t="shared" si="168"/>
        <v>0</v>
      </c>
      <c r="CB217" s="141">
        <f t="shared" si="169"/>
        <v>1068956.1333333333</v>
      </c>
      <c r="CC217" s="230">
        <f t="shared" si="170"/>
        <v>626069.1488888889</v>
      </c>
      <c r="CD217" s="135" t="str">
        <f t="shared" si="171"/>
        <v>0</v>
      </c>
      <c r="CE217" s="135">
        <f t="shared" si="181"/>
        <v>3756414.8933333335</v>
      </c>
      <c r="CF217" s="135">
        <f t="shared" si="172"/>
        <v>0</v>
      </c>
      <c r="CG217" s="141">
        <f t="shared" si="173"/>
        <v>626069.1488888889</v>
      </c>
      <c r="CH217" s="185">
        <v>0</v>
      </c>
      <c r="CI217" s="135" t="str">
        <f t="shared" si="174"/>
        <v>0</v>
      </c>
      <c r="CJ217" s="135">
        <f t="shared" si="182"/>
        <v>0</v>
      </c>
      <c r="CK217" s="135">
        <f t="shared" si="175"/>
        <v>0</v>
      </c>
      <c r="CL217" s="141">
        <f t="shared" si="176"/>
        <v>0</v>
      </c>
    </row>
    <row r="218" spans="1:90" ht="12.75">
      <c r="A218" s="3" t="s">
        <v>387</v>
      </c>
      <c r="B218" s="3" t="s">
        <v>384</v>
      </c>
      <c r="C218" s="2" t="s">
        <v>221</v>
      </c>
      <c r="D218" s="5">
        <f t="shared" si="159"/>
        <v>35041</v>
      </c>
      <c r="E218" s="190">
        <v>174</v>
      </c>
      <c r="F218" s="18">
        <f t="shared" si="160"/>
        <v>350</v>
      </c>
      <c r="G218" s="214">
        <v>9.725661098918655</v>
      </c>
      <c r="H218" s="202">
        <v>38</v>
      </c>
      <c r="I218"/>
      <c r="J218" s="196">
        <v>1365</v>
      </c>
      <c r="K218" s="196">
        <v>3620</v>
      </c>
      <c r="L218" s="196">
        <v>11530</v>
      </c>
      <c r="M218" s="196">
        <v>10263</v>
      </c>
      <c r="N218" s="196">
        <v>4781</v>
      </c>
      <c r="O218" s="196">
        <v>2242</v>
      </c>
      <c r="P218" s="196">
        <v>1164</v>
      </c>
      <c r="Q218" s="196">
        <v>76</v>
      </c>
      <c r="R218" s="196">
        <v>35041</v>
      </c>
      <c r="S218" s="5"/>
      <c r="T218" s="9">
        <f t="shared" si="137"/>
        <v>0.03895436774064667</v>
      </c>
      <c r="U218" s="9">
        <f t="shared" si="138"/>
        <v>0.10330755400816187</v>
      </c>
      <c r="V218" s="9">
        <f t="shared" si="139"/>
        <v>0.329043120915499</v>
      </c>
      <c r="W218" s="9">
        <f t="shared" si="140"/>
        <v>0.29288547701264234</v>
      </c>
      <c r="X218" s="9">
        <f t="shared" si="141"/>
        <v>0.13644017008647014</v>
      </c>
      <c r="Y218" s="9">
        <f t="shared" si="142"/>
        <v>0.06398219228903285</v>
      </c>
      <c r="Z218" s="9">
        <f t="shared" si="143"/>
        <v>0.03321823007334265</v>
      </c>
      <c r="AA218" s="9">
        <f t="shared" si="144"/>
        <v>0.0021688878742045035</v>
      </c>
      <c r="AB218" s="9"/>
      <c r="AC218" s="196">
        <v>1</v>
      </c>
      <c r="AD218" s="196">
        <v>45</v>
      </c>
      <c r="AE218" s="196">
        <v>17</v>
      </c>
      <c r="AF218" s="196">
        <v>92</v>
      </c>
      <c r="AG218" s="196">
        <v>25</v>
      </c>
      <c r="AH218" s="196">
        <v>49</v>
      </c>
      <c r="AI218" s="196">
        <v>38</v>
      </c>
      <c r="AJ218" s="196">
        <v>0</v>
      </c>
      <c r="AK218" s="196">
        <v>267</v>
      </c>
      <c r="AL218" s="5"/>
      <c r="AM218" s="193">
        <v>-11</v>
      </c>
      <c r="AN218" s="193">
        <v>-10</v>
      </c>
      <c r="AO218" s="193">
        <v>-34</v>
      </c>
      <c r="AP218" s="193">
        <v>-24</v>
      </c>
      <c r="AQ218" s="193">
        <v>-6</v>
      </c>
      <c r="AR218" s="193">
        <v>0</v>
      </c>
      <c r="AS218" s="193">
        <v>2</v>
      </c>
      <c r="AT218" s="193">
        <v>0</v>
      </c>
      <c r="AU218" s="193">
        <v>-83</v>
      </c>
      <c r="AV218">
        <f t="shared" si="145"/>
        <v>11</v>
      </c>
      <c r="AW218">
        <f t="shared" si="146"/>
        <v>10</v>
      </c>
      <c r="AX218">
        <f t="shared" si="147"/>
        <v>34</v>
      </c>
      <c r="AY218">
        <f t="shared" si="148"/>
        <v>24</v>
      </c>
      <c r="AZ218">
        <f t="shared" si="149"/>
        <v>6</v>
      </c>
      <c r="BA218">
        <f t="shared" si="150"/>
        <v>0</v>
      </c>
      <c r="BB218">
        <f t="shared" si="151"/>
        <v>-2</v>
      </c>
      <c r="BC218">
        <f t="shared" si="152"/>
        <v>0</v>
      </c>
      <c r="BD218">
        <f t="shared" si="153"/>
        <v>83</v>
      </c>
      <c r="BG218" s="188">
        <v>116800.69866666669</v>
      </c>
      <c r="BH218" s="107">
        <f t="shared" si="154"/>
        <v>29200.174666666673</v>
      </c>
      <c r="BI218" s="108">
        <f t="shared" si="155"/>
        <v>700804.1920000002</v>
      </c>
      <c r="BJ218" s="27">
        <f t="shared" si="156"/>
        <v>175201.04800000004</v>
      </c>
      <c r="BK218" s="25">
        <f t="shared" si="157"/>
        <v>0.8</v>
      </c>
      <c r="BL218" s="26">
        <f t="shared" si="158"/>
        <v>0.2</v>
      </c>
      <c r="BM218" s="111">
        <f t="shared" si="161"/>
        <v>116800.69866666669</v>
      </c>
      <c r="BN218" s="186">
        <v>149306.49866666668</v>
      </c>
      <c r="BO218" s="135">
        <f t="shared" si="162"/>
        <v>37326.62466666667</v>
      </c>
      <c r="BP218" s="135">
        <f t="shared" si="177"/>
        <v>895838.9920000001</v>
      </c>
      <c r="BQ218" s="135">
        <f t="shared" si="178"/>
        <v>223959.74800000002</v>
      </c>
      <c r="BR218" s="141">
        <f t="shared" si="163"/>
        <v>149306.49866666668</v>
      </c>
      <c r="BS218" s="185">
        <v>174365.8257777778</v>
      </c>
      <c r="BT218" s="135">
        <f t="shared" si="164"/>
        <v>43591.45644444445</v>
      </c>
      <c r="BU218" s="135">
        <f t="shared" si="179"/>
        <v>1046194.9546666667</v>
      </c>
      <c r="BV218" s="135">
        <f t="shared" si="165"/>
        <v>261548.73866666667</v>
      </c>
      <c r="BW218" s="141">
        <f t="shared" si="166"/>
        <v>174365.8257777778</v>
      </c>
      <c r="BX218" s="185">
        <v>155281.17333333334</v>
      </c>
      <c r="BY218" s="135">
        <f t="shared" si="167"/>
        <v>38820.293333333335</v>
      </c>
      <c r="BZ218" s="135">
        <f t="shared" si="180"/>
        <v>931687.04</v>
      </c>
      <c r="CA218" s="135">
        <f t="shared" si="168"/>
        <v>232921.76</v>
      </c>
      <c r="CB218" s="141">
        <f t="shared" si="169"/>
        <v>155281.17333333334</v>
      </c>
      <c r="CC218" s="230">
        <f t="shared" si="170"/>
        <v>457819.3297777778</v>
      </c>
      <c r="CD218" s="135">
        <f t="shared" si="171"/>
        <v>114454.83244444444</v>
      </c>
      <c r="CE218" s="135">
        <f t="shared" si="181"/>
        <v>2746915.978666667</v>
      </c>
      <c r="CF218" s="135">
        <f t="shared" si="172"/>
        <v>686728.9946666667</v>
      </c>
      <c r="CG218" s="141">
        <f t="shared" si="173"/>
        <v>457819.3297777778</v>
      </c>
      <c r="CH218" s="185">
        <v>0</v>
      </c>
      <c r="CI218" s="135">
        <f t="shared" si="174"/>
        <v>0</v>
      </c>
      <c r="CJ218" s="135">
        <f t="shared" si="182"/>
        <v>0</v>
      </c>
      <c r="CK218" s="135">
        <f t="shared" si="175"/>
        <v>0</v>
      </c>
      <c r="CL218" s="141">
        <f t="shared" si="176"/>
        <v>0</v>
      </c>
    </row>
    <row r="219" spans="1:90" ht="12.75">
      <c r="A219" s="3" t="s">
        <v>396</v>
      </c>
      <c r="B219" s="3" t="s">
        <v>377</v>
      </c>
      <c r="C219" s="2" t="s">
        <v>222</v>
      </c>
      <c r="D219" s="5">
        <f t="shared" si="159"/>
        <v>31309</v>
      </c>
      <c r="E219" s="190">
        <v>543</v>
      </c>
      <c r="F219" s="18">
        <f t="shared" si="160"/>
        <v>217</v>
      </c>
      <c r="G219" s="214">
        <v>4.751641861964804</v>
      </c>
      <c r="H219" s="202">
        <v>165</v>
      </c>
      <c r="I219"/>
      <c r="J219" s="196">
        <v>16130</v>
      </c>
      <c r="K219" s="196">
        <v>4882</v>
      </c>
      <c r="L219" s="196">
        <v>4016</v>
      </c>
      <c r="M219" s="196">
        <v>3275</v>
      </c>
      <c r="N219" s="196">
        <v>1882</v>
      </c>
      <c r="O219" s="196">
        <v>651</v>
      </c>
      <c r="P219" s="196">
        <v>435</v>
      </c>
      <c r="Q219" s="196">
        <v>38</v>
      </c>
      <c r="R219" s="196">
        <v>31309</v>
      </c>
      <c r="S219" s="5"/>
      <c r="T219" s="9">
        <f t="shared" si="137"/>
        <v>0.515187326327893</v>
      </c>
      <c r="U219" s="9">
        <f t="shared" si="138"/>
        <v>0.1559296049059376</v>
      </c>
      <c r="V219" s="9">
        <f t="shared" si="139"/>
        <v>0.12826982656744068</v>
      </c>
      <c r="W219" s="9">
        <f t="shared" si="140"/>
        <v>0.10460251046025104</v>
      </c>
      <c r="X219" s="9">
        <f t="shared" si="141"/>
        <v>0.060110511354562586</v>
      </c>
      <c r="Y219" s="9">
        <f t="shared" si="142"/>
        <v>0.020792743300648377</v>
      </c>
      <c r="Z219" s="9">
        <f t="shared" si="143"/>
        <v>0.013893768564949376</v>
      </c>
      <c r="AA219" s="9">
        <f t="shared" si="144"/>
        <v>0.0012137085183174167</v>
      </c>
      <c r="AB219" s="9"/>
      <c r="AC219" s="196">
        <v>111</v>
      </c>
      <c r="AD219" s="196">
        <v>94</v>
      </c>
      <c r="AE219" s="196">
        <v>-52</v>
      </c>
      <c r="AF219" s="196">
        <v>39</v>
      </c>
      <c r="AG219" s="196">
        <v>9</v>
      </c>
      <c r="AH219" s="196">
        <v>5</v>
      </c>
      <c r="AI219" s="196">
        <v>1</v>
      </c>
      <c r="AJ219" s="196">
        <v>0</v>
      </c>
      <c r="AK219" s="196">
        <v>207</v>
      </c>
      <c r="AL219" s="5"/>
      <c r="AM219" s="193">
        <v>-4</v>
      </c>
      <c r="AN219" s="193">
        <v>-9</v>
      </c>
      <c r="AO219" s="193">
        <v>0</v>
      </c>
      <c r="AP219" s="193">
        <v>3</v>
      </c>
      <c r="AQ219" s="193">
        <v>0</v>
      </c>
      <c r="AR219" s="193">
        <v>0</v>
      </c>
      <c r="AS219" s="193">
        <v>0</v>
      </c>
      <c r="AT219" s="193">
        <v>0</v>
      </c>
      <c r="AU219" s="193">
        <v>-10</v>
      </c>
      <c r="AV219">
        <f t="shared" si="145"/>
        <v>4</v>
      </c>
      <c r="AW219">
        <f t="shared" si="146"/>
        <v>9</v>
      </c>
      <c r="AX219">
        <f t="shared" si="147"/>
        <v>0</v>
      </c>
      <c r="AY219">
        <f t="shared" si="148"/>
        <v>-3</v>
      </c>
      <c r="AZ219">
        <f t="shared" si="149"/>
        <v>0</v>
      </c>
      <c r="BA219">
        <f t="shared" si="150"/>
        <v>0</v>
      </c>
      <c r="BB219">
        <f t="shared" si="151"/>
        <v>0</v>
      </c>
      <c r="BC219">
        <f t="shared" si="152"/>
        <v>0</v>
      </c>
      <c r="BD219">
        <f t="shared" si="153"/>
        <v>10</v>
      </c>
      <c r="BG219" s="188">
        <v>102472.464</v>
      </c>
      <c r="BH219" s="107">
        <f t="shared" si="154"/>
        <v>25618.116</v>
      </c>
      <c r="BI219" s="108">
        <f t="shared" si="155"/>
        <v>614834.784</v>
      </c>
      <c r="BJ219" s="27">
        <f t="shared" si="156"/>
        <v>153708.696</v>
      </c>
      <c r="BK219" s="25">
        <f t="shared" si="157"/>
        <v>0.8</v>
      </c>
      <c r="BL219" s="26">
        <f t="shared" si="158"/>
        <v>0.2</v>
      </c>
      <c r="BM219" s="111">
        <f t="shared" si="161"/>
        <v>102472.464</v>
      </c>
      <c r="BN219" s="186">
        <v>114638.80711111108</v>
      </c>
      <c r="BO219" s="135">
        <f t="shared" si="162"/>
        <v>28659.70177777777</v>
      </c>
      <c r="BP219" s="135">
        <f t="shared" si="177"/>
        <v>687832.8426666665</v>
      </c>
      <c r="BQ219" s="135">
        <f t="shared" si="178"/>
        <v>171958.21066666662</v>
      </c>
      <c r="BR219" s="141">
        <f t="shared" si="163"/>
        <v>114638.80711111108</v>
      </c>
      <c r="BS219" s="185">
        <v>73084.98577777778</v>
      </c>
      <c r="BT219" s="135">
        <f t="shared" si="164"/>
        <v>18271.246444444445</v>
      </c>
      <c r="BU219" s="135">
        <f t="shared" si="179"/>
        <v>438509.91466666665</v>
      </c>
      <c r="BV219" s="135">
        <f t="shared" si="165"/>
        <v>109627.47866666666</v>
      </c>
      <c r="BW219" s="141">
        <f t="shared" si="166"/>
        <v>73084.98577777778</v>
      </c>
      <c r="BX219" s="185">
        <v>248193.92000000004</v>
      </c>
      <c r="BY219" s="135">
        <f t="shared" si="167"/>
        <v>62048.48000000001</v>
      </c>
      <c r="BZ219" s="135">
        <f t="shared" si="180"/>
        <v>1489163.5200000003</v>
      </c>
      <c r="CA219" s="135">
        <f t="shared" si="168"/>
        <v>372290.88000000006</v>
      </c>
      <c r="CB219" s="141">
        <f t="shared" si="169"/>
        <v>248193.92000000004</v>
      </c>
      <c r="CC219" s="230">
        <f t="shared" si="170"/>
        <v>241669.69244444446</v>
      </c>
      <c r="CD219" s="135">
        <f t="shared" si="171"/>
        <v>60417.423111111115</v>
      </c>
      <c r="CE219" s="135">
        <f t="shared" si="181"/>
        <v>1450018.1546666669</v>
      </c>
      <c r="CF219" s="135">
        <f t="shared" si="172"/>
        <v>362504.5386666667</v>
      </c>
      <c r="CG219" s="141">
        <f t="shared" si="173"/>
        <v>241669.69244444446</v>
      </c>
      <c r="CH219" s="185">
        <v>0</v>
      </c>
      <c r="CI219" s="135">
        <f t="shared" si="174"/>
        <v>0</v>
      </c>
      <c r="CJ219" s="135">
        <f t="shared" si="182"/>
        <v>0</v>
      </c>
      <c r="CK219" s="135">
        <f t="shared" si="175"/>
        <v>0</v>
      </c>
      <c r="CL219" s="141">
        <f t="shared" si="176"/>
        <v>0</v>
      </c>
    </row>
    <row r="220" spans="1:90" ht="12.75">
      <c r="A220" s="3" t="s">
        <v>406</v>
      </c>
      <c r="B220" s="3" t="s">
        <v>375</v>
      </c>
      <c r="C220" s="2" t="s">
        <v>223</v>
      </c>
      <c r="D220" s="5">
        <f t="shared" si="159"/>
        <v>44200</v>
      </c>
      <c r="E220" s="190">
        <v>377</v>
      </c>
      <c r="F220" s="18">
        <f t="shared" si="160"/>
        <v>212</v>
      </c>
      <c r="G220" s="214">
        <v>9.734992639650208</v>
      </c>
      <c r="H220" s="202">
        <v>80</v>
      </c>
      <c r="I220"/>
      <c r="J220" s="196">
        <v>4676</v>
      </c>
      <c r="K220" s="196">
        <v>6964</v>
      </c>
      <c r="L220" s="196">
        <v>9780</v>
      </c>
      <c r="M220" s="196">
        <v>8970</v>
      </c>
      <c r="N220" s="196">
        <v>7237</v>
      </c>
      <c r="O220" s="196">
        <v>3744</v>
      </c>
      <c r="P220" s="196">
        <v>2561</v>
      </c>
      <c r="Q220" s="196">
        <v>268</v>
      </c>
      <c r="R220" s="196">
        <v>44200</v>
      </c>
      <c r="S220" s="5"/>
      <c r="T220" s="9">
        <f t="shared" si="137"/>
        <v>0.1057918552036199</v>
      </c>
      <c r="U220" s="9">
        <f t="shared" si="138"/>
        <v>0.15755656108597285</v>
      </c>
      <c r="V220" s="9">
        <f t="shared" si="139"/>
        <v>0.22126696832579185</v>
      </c>
      <c r="W220" s="9">
        <f t="shared" si="140"/>
        <v>0.20294117647058824</v>
      </c>
      <c r="X220" s="9">
        <f t="shared" si="141"/>
        <v>0.16373303167420813</v>
      </c>
      <c r="Y220" s="9">
        <f t="shared" si="142"/>
        <v>0.08470588235294117</v>
      </c>
      <c r="Z220" s="9">
        <f t="shared" si="143"/>
        <v>0.05794117647058823</v>
      </c>
      <c r="AA220" s="9">
        <f t="shared" si="144"/>
        <v>0.006063348416289593</v>
      </c>
      <c r="AB220" s="9"/>
      <c r="AC220" s="196">
        <v>26</v>
      </c>
      <c r="AD220" s="196">
        <v>8</v>
      </c>
      <c r="AE220" s="196">
        <v>36</v>
      </c>
      <c r="AF220" s="196">
        <v>55</v>
      </c>
      <c r="AG220" s="196">
        <v>44</v>
      </c>
      <c r="AH220" s="196">
        <v>15</v>
      </c>
      <c r="AI220" s="196">
        <v>16</v>
      </c>
      <c r="AJ220" s="196">
        <v>5</v>
      </c>
      <c r="AK220" s="196">
        <v>205</v>
      </c>
      <c r="AL220" s="5"/>
      <c r="AM220" s="193">
        <v>16</v>
      </c>
      <c r="AN220" s="193">
        <v>-21</v>
      </c>
      <c r="AO220" s="193">
        <v>1</v>
      </c>
      <c r="AP220" s="193">
        <v>6</v>
      </c>
      <c r="AQ220" s="193">
        <v>-2</v>
      </c>
      <c r="AR220" s="193">
        <v>-9</v>
      </c>
      <c r="AS220" s="193">
        <v>3</v>
      </c>
      <c r="AT220" s="193">
        <v>-1</v>
      </c>
      <c r="AU220" s="193">
        <v>-7</v>
      </c>
      <c r="AV220">
        <f t="shared" si="145"/>
        <v>-16</v>
      </c>
      <c r="AW220">
        <f t="shared" si="146"/>
        <v>21</v>
      </c>
      <c r="AX220">
        <f t="shared" si="147"/>
        <v>-1</v>
      </c>
      <c r="AY220">
        <f t="shared" si="148"/>
        <v>-6</v>
      </c>
      <c r="AZ220">
        <f t="shared" si="149"/>
        <v>2</v>
      </c>
      <c r="BA220">
        <f t="shared" si="150"/>
        <v>9</v>
      </c>
      <c r="BB220">
        <f t="shared" si="151"/>
        <v>-3</v>
      </c>
      <c r="BC220">
        <f t="shared" si="152"/>
        <v>1</v>
      </c>
      <c r="BD220">
        <f t="shared" si="153"/>
        <v>7</v>
      </c>
      <c r="BG220" s="188">
        <v>384943.376</v>
      </c>
      <c r="BH220" s="107">
        <f t="shared" si="154"/>
        <v>96235.844</v>
      </c>
      <c r="BI220" s="108">
        <f t="shared" si="155"/>
        <v>2309660.256</v>
      </c>
      <c r="BJ220" s="27">
        <f t="shared" si="156"/>
        <v>577415.064</v>
      </c>
      <c r="BK220" s="25">
        <f t="shared" si="157"/>
        <v>0.8</v>
      </c>
      <c r="BL220" s="26">
        <f t="shared" si="158"/>
        <v>0.2</v>
      </c>
      <c r="BM220" s="111">
        <f t="shared" si="161"/>
        <v>384943.376</v>
      </c>
      <c r="BN220" s="186">
        <v>224983.22222222222</v>
      </c>
      <c r="BO220" s="135">
        <f t="shared" si="162"/>
        <v>56245.805555555555</v>
      </c>
      <c r="BP220" s="135">
        <f t="shared" si="177"/>
        <v>1349899.3333333333</v>
      </c>
      <c r="BQ220" s="135">
        <f t="shared" si="178"/>
        <v>337474.8333333333</v>
      </c>
      <c r="BR220" s="141">
        <f t="shared" si="163"/>
        <v>224983.22222222222</v>
      </c>
      <c r="BS220" s="185">
        <v>160185.25244444446</v>
      </c>
      <c r="BT220" s="135">
        <f t="shared" si="164"/>
        <v>40046.313111111114</v>
      </c>
      <c r="BU220" s="135">
        <f t="shared" si="179"/>
        <v>961111.5146666667</v>
      </c>
      <c r="BV220" s="135">
        <f t="shared" si="165"/>
        <v>240277.8786666667</v>
      </c>
      <c r="BW220" s="141">
        <f t="shared" si="166"/>
        <v>160185.25244444446</v>
      </c>
      <c r="BX220" s="185">
        <v>254692.58666666667</v>
      </c>
      <c r="BY220" s="135">
        <f t="shared" si="167"/>
        <v>63673.14666666667</v>
      </c>
      <c r="BZ220" s="135">
        <f t="shared" si="180"/>
        <v>1528155.52</v>
      </c>
      <c r="CA220" s="135">
        <f t="shared" si="168"/>
        <v>382038.88</v>
      </c>
      <c r="CB220" s="141">
        <f t="shared" si="169"/>
        <v>254692.58666666667</v>
      </c>
      <c r="CC220" s="230">
        <f t="shared" si="170"/>
        <v>297075.3688888889</v>
      </c>
      <c r="CD220" s="135">
        <f t="shared" si="171"/>
        <v>74268.84222222223</v>
      </c>
      <c r="CE220" s="135">
        <f t="shared" si="181"/>
        <v>1782452.2133333334</v>
      </c>
      <c r="CF220" s="135">
        <f t="shared" si="172"/>
        <v>445613.05333333334</v>
      </c>
      <c r="CG220" s="141">
        <f t="shared" si="173"/>
        <v>297075.3688888889</v>
      </c>
      <c r="CH220" s="185">
        <v>0</v>
      </c>
      <c r="CI220" s="135">
        <f t="shared" si="174"/>
        <v>0</v>
      </c>
      <c r="CJ220" s="135">
        <f t="shared" si="182"/>
        <v>0</v>
      </c>
      <c r="CK220" s="135">
        <f t="shared" si="175"/>
        <v>0</v>
      </c>
      <c r="CL220" s="141">
        <f t="shared" si="176"/>
        <v>0</v>
      </c>
    </row>
    <row r="221" spans="1:90" ht="12.75">
      <c r="A221" s="3"/>
      <c r="B221" s="3" t="s">
        <v>386</v>
      </c>
      <c r="C221" s="2" t="s">
        <v>224</v>
      </c>
      <c r="D221" s="5">
        <f t="shared" si="159"/>
        <v>114897</v>
      </c>
      <c r="E221" s="190">
        <v>1141</v>
      </c>
      <c r="F221" s="18">
        <f t="shared" si="160"/>
        <v>741</v>
      </c>
      <c r="G221" s="214">
        <v>5.029395549069466</v>
      </c>
      <c r="H221" s="202">
        <v>218</v>
      </c>
      <c r="I221"/>
      <c r="J221" s="196">
        <v>62771</v>
      </c>
      <c r="K221" s="196">
        <v>22013</v>
      </c>
      <c r="L221" s="196">
        <v>14872</v>
      </c>
      <c r="M221" s="196">
        <v>8547</v>
      </c>
      <c r="N221" s="196">
        <v>4341</v>
      </c>
      <c r="O221" s="196">
        <v>1645</v>
      </c>
      <c r="P221" s="196">
        <v>648</v>
      </c>
      <c r="Q221" s="196">
        <v>60</v>
      </c>
      <c r="R221" s="196">
        <v>114897</v>
      </c>
      <c r="S221" s="5"/>
      <c r="T221" s="9">
        <f t="shared" si="137"/>
        <v>0.5463240989756042</v>
      </c>
      <c r="U221" s="9">
        <f t="shared" si="138"/>
        <v>0.19158898839830457</v>
      </c>
      <c r="V221" s="9">
        <f t="shared" si="139"/>
        <v>0.12943767026119046</v>
      </c>
      <c r="W221" s="9">
        <f t="shared" si="140"/>
        <v>0.07438836523146819</v>
      </c>
      <c r="X221" s="9">
        <f t="shared" si="141"/>
        <v>0.037781665317632315</v>
      </c>
      <c r="Y221" s="9">
        <f t="shared" si="142"/>
        <v>0.014317171031445556</v>
      </c>
      <c r="Z221" s="9">
        <f t="shared" si="143"/>
        <v>0.00563983393822293</v>
      </c>
      <c r="AA221" s="9">
        <f t="shared" si="144"/>
        <v>0.0005222068461317528</v>
      </c>
      <c r="AB221" s="9"/>
      <c r="AC221" s="196">
        <v>125</v>
      </c>
      <c r="AD221" s="196">
        <v>242</v>
      </c>
      <c r="AE221" s="196">
        <v>206</v>
      </c>
      <c r="AF221" s="196">
        <v>169</v>
      </c>
      <c r="AG221" s="196">
        <v>60</v>
      </c>
      <c r="AH221" s="196">
        <v>17</v>
      </c>
      <c r="AI221" s="196">
        <v>3</v>
      </c>
      <c r="AJ221" s="196">
        <v>1</v>
      </c>
      <c r="AK221" s="196">
        <v>823</v>
      </c>
      <c r="AL221" s="5"/>
      <c r="AM221" s="193">
        <v>53</v>
      </c>
      <c r="AN221" s="193">
        <v>1</v>
      </c>
      <c r="AO221" s="193">
        <v>14</v>
      </c>
      <c r="AP221" s="193">
        <v>10</v>
      </c>
      <c r="AQ221" s="193">
        <v>5</v>
      </c>
      <c r="AR221" s="193">
        <v>5</v>
      </c>
      <c r="AS221" s="193">
        <v>-5</v>
      </c>
      <c r="AT221" s="193">
        <v>-1</v>
      </c>
      <c r="AU221" s="193">
        <v>82</v>
      </c>
      <c r="AV221">
        <f t="shared" si="145"/>
        <v>-53</v>
      </c>
      <c r="AW221">
        <f t="shared" si="146"/>
        <v>-1</v>
      </c>
      <c r="AX221">
        <f t="shared" si="147"/>
        <v>-14</v>
      </c>
      <c r="AY221">
        <f t="shared" si="148"/>
        <v>-10</v>
      </c>
      <c r="AZ221">
        <f t="shared" si="149"/>
        <v>-5</v>
      </c>
      <c r="BA221">
        <f t="shared" si="150"/>
        <v>-5</v>
      </c>
      <c r="BB221">
        <f t="shared" si="151"/>
        <v>5</v>
      </c>
      <c r="BC221">
        <f t="shared" si="152"/>
        <v>1</v>
      </c>
      <c r="BD221">
        <f t="shared" si="153"/>
        <v>-82</v>
      </c>
      <c r="BG221" s="188">
        <v>508364.4866666667</v>
      </c>
      <c r="BH221" s="107" t="str">
        <f t="shared" si="154"/>
        <v>0</v>
      </c>
      <c r="BI221" s="108">
        <f t="shared" si="155"/>
        <v>3050186.92</v>
      </c>
      <c r="BJ221" s="27">
        <f t="shared" si="156"/>
        <v>0</v>
      </c>
      <c r="BK221" s="25" t="str">
        <f t="shared" si="157"/>
        <v>100%</v>
      </c>
      <c r="BL221" s="26" t="str">
        <f t="shared" si="158"/>
        <v>0%</v>
      </c>
      <c r="BM221" s="111">
        <f t="shared" si="161"/>
        <v>508364.4866666667</v>
      </c>
      <c r="BN221" s="186">
        <v>1072235.0944444444</v>
      </c>
      <c r="BO221" s="135" t="str">
        <f t="shared" si="162"/>
        <v>0</v>
      </c>
      <c r="BP221" s="135">
        <f t="shared" si="177"/>
        <v>6433410.566666666</v>
      </c>
      <c r="BQ221" s="135">
        <f t="shared" si="178"/>
        <v>0</v>
      </c>
      <c r="BR221" s="141">
        <f t="shared" si="163"/>
        <v>1072235.0944444444</v>
      </c>
      <c r="BS221" s="185">
        <v>1167942.758888889</v>
      </c>
      <c r="BT221" s="135" t="str">
        <f t="shared" si="164"/>
        <v>0</v>
      </c>
      <c r="BU221" s="135">
        <f t="shared" si="179"/>
        <v>7007656.553333335</v>
      </c>
      <c r="BV221" s="135">
        <f t="shared" si="165"/>
        <v>0</v>
      </c>
      <c r="BW221" s="141">
        <f t="shared" si="166"/>
        <v>1167942.758888889</v>
      </c>
      <c r="BX221" s="185">
        <v>1216256</v>
      </c>
      <c r="BY221" s="135" t="str">
        <f t="shared" si="167"/>
        <v>0</v>
      </c>
      <c r="BZ221" s="135">
        <f t="shared" si="180"/>
        <v>7297536</v>
      </c>
      <c r="CA221" s="135">
        <f t="shared" si="168"/>
        <v>0</v>
      </c>
      <c r="CB221" s="141">
        <f t="shared" si="169"/>
        <v>1216256</v>
      </c>
      <c r="CC221" s="230">
        <f t="shared" si="170"/>
        <v>1055442.66</v>
      </c>
      <c r="CD221" s="135" t="str">
        <f t="shared" si="171"/>
        <v>0</v>
      </c>
      <c r="CE221" s="135">
        <f t="shared" si="181"/>
        <v>6332655.959999999</v>
      </c>
      <c r="CF221" s="135">
        <f t="shared" si="172"/>
        <v>0</v>
      </c>
      <c r="CG221" s="141">
        <f t="shared" si="173"/>
        <v>1055442.66</v>
      </c>
      <c r="CH221" s="185">
        <v>0</v>
      </c>
      <c r="CI221" s="135" t="str">
        <f t="shared" si="174"/>
        <v>0</v>
      </c>
      <c r="CJ221" s="135">
        <f t="shared" si="182"/>
        <v>0</v>
      </c>
      <c r="CK221" s="135">
        <f t="shared" si="175"/>
        <v>0</v>
      </c>
      <c r="CL221" s="141">
        <f t="shared" si="176"/>
        <v>0</v>
      </c>
    </row>
    <row r="222" spans="1:90" ht="12.75">
      <c r="A222" s="3" t="s">
        <v>409</v>
      </c>
      <c r="B222" s="3" t="s">
        <v>390</v>
      </c>
      <c r="C222" s="2" t="s">
        <v>225</v>
      </c>
      <c r="D222" s="5">
        <f t="shared" si="159"/>
        <v>44402</v>
      </c>
      <c r="E222" s="190">
        <v>332</v>
      </c>
      <c r="F222" s="18">
        <f t="shared" si="160"/>
        <v>513</v>
      </c>
      <c r="G222" s="214">
        <v>6.115954655962699</v>
      </c>
      <c r="H222" s="202">
        <v>44</v>
      </c>
      <c r="I222"/>
      <c r="J222" s="196">
        <v>8355</v>
      </c>
      <c r="K222" s="196">
        <v>11058</v>
      </c>
      <c r="L222" s="196">
        <v>10618</v>
      </c>
      <c r="M222" s="196">
        <v>5848</v>
      </c>
      <c r="N222" s="196">
        <v>4260</v>
      </c>
      <c r="O222" s="196">
        <v>2650</v>
      </c>
      <c r="P222" s="196">
        <v>1511</v>
      </c>
      <c r="Q222" s="196">
        <v>102</v>
      </c>
      <c r="R222" s="196">
        <v>44402</v>
      </c>
      <c r="S222" s="5"/>
      <c r="T222" s="9">
        <f t="shared" si="137"/>
        <v>0.1881671996756903</v>
      </c>
      <c r="U222" s="9">
        <f t="shared" si="138"/>
        <v>0.24904283590829243</v>
      </c>
      <c r="V222" s="9">
        <f t="shared" si="139"/>
        <v>0.23913337237061394</v>
      </c>
      <c r="W222" s="9">
        <f t="shared" si="140"/>
        <v>0.1317057790189631</v>
      </c>
      <c r="X222" s="9">
        <f t="shared" si="141"/>
        <v>0.09594162425115986</v>
      </c>
      <c r="Y222" s="9">
        <f t="shared" si="142"/>
        <v>0.05968199630647268</v>
      </c>
      <c r="Z222" s="9">
        <f t="shared" si="143"/>
        <v>0.034029998648709515</v>
      </c>
      <c r="AA222" s="9">
        <f t="shared" si="144"/>
        <v>0.0022971938200981937</v>
      </c>
      <c r="AB222" s="9"/>
      <c r="AC222" s="196">
        <v>101</v>
      </c>
      <c r="AD222" s="196">
        <v>47</v>
      </c>
      <c r="AE222" s="196">
        <v>65</v>
      </c>
      <c r="AF222" s="196">
        <v>118</v>
      </c>
      <c r="AG222" s="196">
        <v>117</v>
      </c>
      <c r="AH222" s="196">
        <v>55</v>
      </c>
      <c r="AI222" s="196">
        <v>25</v>
      </c>
      <c r="AJ222" s="196">
        <v>-1</v>
      </c>
      <c r="AK222" s="196">
        <v>527</v>
      </c>
      <c r="AL222" s="5"/>
      <c r="AM222" s="193">
        <v>20</v>
      </c>
      <c r="AN222" s="193">
        <v>3</v>
      </c>
      <c r="AO222" s="193">
        <v>-5</v>
      </c>
      <c r="AP222" s="193">
        <v>-2</v>
      </c>
      <c r="AQ222" s="193">
        <v>-4</v>
      </c>
      <c r="AR222" s="193">
        <v>1</v>
      </c>
      <c r="AS222" s="193">
        <v>4</v>
      </c>
      <c r="AT222" s="193">
        <v>-3</v>
      </c>
      <c r="AU222" s="193">
        <v>14</v>
      </c>
      <c r="AV222">
        <f t="shared" si="145"/>
        <v>-20</v>
      </c>
      <c r="AW222">
        <f t="shared" si="146"/>
        <v>-3</v>
      </c>
      <c r="AX222">
        <f t="shared" si="147"/>
        <v>5</v>
      </c>
      <c r="AY222">
        <f t="shared" si="148"/>
        <v>2</v>
      </c>
      <c r="AZ222">
        <f t="shared" si="149"/>
        <v>4</v>
      </c>
      <c r="BA222">
        <f t="shared" si="150"/>
        <v>-1</v>
      </c>
      <c r="BB222">
        <f t="shared" si="151"/>
        <v>-4</v>
      </c>
      <c r="BC222">
        <f t="shared" si="152"/>
        <v>3</v>
      </c>
      <c r="BD222">
        <f t="shared" si="153"/>
        <v>-14</v>
      </c>
      <c r="BG222" s="188">
        <v>434964.2666666666</v>
      </c>
      <c r="BH222" s="107">
        <f t="shared" si="154"/>
        <v>108741.06666666665</v>
      </c>
      <c r="BI222" s="108">
        <f t="shared" si="155"/>
        <v>2609785.5999999996</v>
      </c>
      <c r="BJ222" s="27">
        <f t="shared" si="156"/>
        <v>652446.3999999999</v>
      </c>
      <c r="BK222" s="25">
        <f t="shared" si="157"/>
        <v>0.8</v>
      </c>
      <c r="BL222" s="26">
        <f t="shared" si="158"/>
        <v>0.2</v>
      </c>
      <c r="BM222" s="111">
        <f t="shared" si="161"/>
        <v>434964.2666666666</v>
      </c>
      <c r="BN222" s="186">
        <v>458290.9111111111</v>
      </c>
      <c r="BO222" s="135">
        <f t="shared" si="162"/>
        <v>114572.72777777778</v>
      </c>
      <c r="BP222" s="135">
        <f t="shared" si="177"/>
        <v>2749745.466666667</v>
      </c>
      <c r="BQ222" s="135">
        <f t="shared" si="178"/>
        <v>687436.3666666667</v>
      </c>
      <c r="BR222" s="141">
        <f t="shared" si="163"/>
        <v>458290.9111111111</v>
      </c>
      <c r="BS222" s="185">
        <v>389696.7297777778</v>
      </c>
      <c r="BT222" s="135">
        <f t="shared" si="164"/>
        <v>97424.18244444445</v>
      </c>
      <c r="BU222" s="135">
        <f t="shared" si="179"/>
        <v>2338180.378666667</v>
      </c>
      <c r="BV222" s="135">
        <f t="shared" si="165"/>
        <v>584545.0946666667</v>
      </c>
      <c r="BW222" s="141">
        <f t="shared" si="166"/>
        <v>389696.7297777778</v>
      </c>
      <c r="BX222" s="185">
        <v>514820.37333333335</v>
      </c>
      <c r="BY222" s="135">
        <f t="shared" si="167"/>
        <v>128705.09333333334</v>
      </c>
      <c r="BZ222" s="135">
        <f t="shared" si="180"/>
        <v>3088922.24</v>
      </c>
      <c r="CA222" s="135">
        <f t="shared" si="168"/>
        <v>772230.56</v>
      </c>
      <c r="CB222" s="141">
        <f t="shared" si="169"/>
        <v>514820.37333333335</v>
      </c>
      <c r="CC222" s="230">
        <f t="shared" si="170"/>
        <v>641006.9013333335</v>
      </c>
      <c r="CD222" s="135">
        <f t="shared" si="171"/>
        <v>160251.72533333336</v>
      </c>
      <c r="CE222" s="135">
        <f t="shared" si="181"/>
        <v>3846041.4080000008</v>
      </c>
      <c r="CF222" s="135">
        <f t="shared" si="172"/>
        <v>961510.3520000002</v>
      </c>
      <c r="CG222" s="141">
        <f t="shared" si="173"/>
        <v>641006.9013333335</v>
      </c>
      <c r="CH222" s="185">
        <v>0</v>
      </c>
      <c r="CI222" s="135">
        <f t="shared" si="174"/>
        <v>0</v>
      </c>
      <c r="CJ222" s="135">
        <f t="shared" si="182"/>
        <v>0</v>
      </c>
      <c r="CK222" s="135">
        <f t="shared" si="175"/>
        <v>0</v>
      </c>
      <c r="CL222" s="141">
        <f t="shared" si="176"/>
        <v>0</v>
      </c>
    </row>
    <row r="223" spans="1:90" ht="12.75">
      <c r="A223" s="3" t="s">
        <v>407</v>
      </c>
      <c r="B223" s="3" t="s">
        <v>375</v>
      </c>
      <c r="C223" s="2" t="s">
        <v>226</v>
      </c>
      <c r="D223" s="5">
        <f t="shared" si="159"/>
        <v>34712</v>
      </c>
      <c r="E223" s="190">
        <v>188</v>
      </c>
      <c r="F223" s="18">
        <f t="shared" si="160"/>
        <v>153</v>
      </c>
      <c r="G223" s="214">
        <v>8.940033769775056</v>
      </c>
      <c r="H223" s="202">
        <v>41</v>
      </c>
      <c r="I223"/>
      <c r="J223" s="196">
        <v>1464</v>
      </c>
      <c r="K223" s="196">
        <v>1293</v>
      </c>
      <c r="L223" s="196">
        <v>6490</v>
      </c>
      <c r="M223" s="196">
        <v>11039</v>
      </c>
      <c r="N223" s="196">
        <v>6579</v>
      </c>
      <c r="O223" s="196">
        <v>3919</v>
      </c>
      <c r="P223" s="196">
        <v>2885</v>
      </c>
      <c r="Q223" s="196">
        <v>1043</v>
      </c>
      <c r="R223" s="196">
        <v>34712</v>
      </c>
      <c r="S223" s="5"/>
      <c r="T223" s="9">
        <f t="shared" si="137"/>
        <v>0.042175616501498044</v>
      </c>
      <c r="U223" s="9">
        <f t="shared" si="138"/>
        <v>0.03724936621341323</v>
      </c>
      <c r="V223" s="9">
        <f t="shared" si="139"/>
        <v>0.1869670430974879</v>
      </c>
      <c r="W223" s="9">
        <f t="shared" si="140"/>
        <v>0.3180168241530307</v>
      </c>
      <c r="X223" s="9">
        <f t="shared" si="141"/>
        <v>0.18953099792578934</v>
      </c>
      <c r="Y223" s="9">
        <f t="shared" si="142"/>
        <v>0.11290043788891449</v>
      </c>
      <c r="Z223" s="9">
        <f t="shared" si="143"/>
        <v>0.08311246831067066</v>
      </c>
      <c r="AA223" s="9">
        <f t="shared" si="144"/>
        <v>0.030047245909195667</v>
      </c>
      <c r="AB223" s="9"/>
      <c r="AC223" s="196">
        <v>17</v>
      </c>
      <c r="AD223" s="196">
        <v>-20</v>
      </c>
      <c r="AE223" s="196">
        <v>37</v>
      </c>
      <c r="AF223" s="196">
        <v>31</v>
      </c>
      <c r="AG223" s="196">
        <v>21</v>
      </c>
      <c r="AH223" s="196">
        <v>25</v>
      </c>
      <c r="AI223" s="196">
        <v>5</v>
      </c>
      <c r="AJ223" s="196">
        <v>7</v>
      </c>
      <c r="AK223" s="196">
        <v>123</v>
      </c>
      <c r="AL223" s="5"/>
      <c r="AM223" s="193">
        <v>-6</v>
      </c>
      <c r="AN223" s="193">
        <v>-12</v>
      </c>
      <c r="AO223" s="193">
        <v>-12</v>
      </c>
      <c r="AP223" s="193">
        <v>-10</v>
      </c>
      <c r="AQ223" s="193">
        <v>9</v>
      </c>
      <c r="AR223" s="193">
        <v>0</v>
      </c>
      <c r="AS223" s="193">
        <v>13</v>
      </c>
      <c r="AT223" s="193">
        <v>-12</v>
      </c>
      <c r="AU223" s="193">
        <v>-30</v>
      </c>
      <c r="AV223">
        <f t="shared" si="145"/>
        <v>6</v>
      </c>
      <c r="AW223">
        <f t="shared" si="146"/>
        <v>12</v>
      </c>
      <c r="AX223">
        <f t="shared" si="147"/>
        <v>12</v>
      </c>
      <c r="AY223">
        <f t="shared" si="148"/>
        <v>10</v>
      </c>
      <c r="AZ223">
        <f t="shared" si="149"/>
        <v>-9</v>
      </c>
      <c r="BA223">
        <f t="shared" si="150"/>
        <v>0</v>
      </c>
      <c r="BB223">
        <f t="shared" si="151"/>
        <v>-13</v>
      </c>
      <c r="BC223">
        <f t="shared" si="152"/>
        <v>12</v>
      </c>
      <c r="BD223">
        <f t="shared" si="153"/>
        <v>30</v>
      </c>
      <c r="BG223" s="188">
        <v>430102.9013333333</v>
      </c>
      <c r="BH223" s="107">
        <f t="shared" si="154"/>
        <v>107525.72533333332</v>
      </c>
      <c r="BI223" s="108">
        <f t="shared" si="155"/>
        <v>2580617.408</v>
      </c>
      <c r="BJ223" s="27">
        <f t="shared" si="156"/>
        <v>645154.352</v>
      </c>
      <c r="BK223" s="25">
        <f t="shared" si="157"/>
        <v>0.8</v>
      </c>
      <c r="BL223" s="26">
        <f t="shared" si="158"/>
        <v>0.2</v>
      </c>
      <c r="BM223" s="111">
        <f t="shared" si="161"/>
        <v>430102.9013333333</v>
      </c>
      <c r="BN223" s="186">
        <v>313225.40444444446</v>
      </c>
      <c r="BO223" s="135">
        <f t="shared" si="162"/>
        <v>78306.35111111111</v>
      </c>
      <c r="BP223" s="135">
        <f t="shared" si="177"/>
        <v>1879352.4266666668</v>
      </c>
      <c r="BQ223" s="135">
        <f t="shared" si="178"/>
        <v>469838.1066666667</v>
      </c>
      <c r="BR223" s="141">
        <f t="shared" si="163"/>
        <v>313225.40444444446</v>
      </c>
      <c r="BS223" s="185">
        <v>318358.4204444445</v>
      </c>
      <c r="BT223" s="135">
        <f t="shared" si="164"/>
        <v>79589.60511111113</v>
      </c>
      <c r="BU223" s="135">
        <f t="shared" si="179"/>
        <v>1910150.5226666671</v>
      </c>
      <c r="BV223" s="135">
        <f t="shared" si="165"/>
        <v>477537.6306666668</v>
      </c>
      <c r="BW223" s="141">
        <f t="shared" si="166"/>
        <v>318358.4204444445</v>
      </c>
      <c r="BX223" s="185">
        <v>232307.62666666668</v>
      </c>
      <c r="BY223" s="135">
        <f t="shared" si="167"/>
        <v>58076.90666666667</v>
      </c>
      <c r="BZ223" s="135">
        <f t="shared" si="180"/>
        <v>1393845.76</v>
      </c>
      <c r="CA223" s="135">
        <f t="shared" si="168"/>
        <v>348461.44</v>
      </c>
      <c r="CB223" s="141">
        <f t="shared" si="169"/>
        <v>232307.62666666668</v>
      </c>
      <c r="CC223" s="230">
        <f t="shared" si="170"/>
        <v>210081.3831111111</v>
      </c>
      <c r="CD223" s="135">
        <f t="shared" si="171"/>
        <v>52520.34577777777</v>
      </c>
      <c r="CE223" s="135">
        <f t="shared" si="181"/>
        <v>1260488.2986666665</v>
      </c>
      <c r="CF223" s="135">
        <f t="shared" si="172"/>
        <v>315122.0746666666</v>
      </c>
      <c r="CG223" s="141">
        <f t="shared" si="173"/>
        <v>210081.3831111111</v>
      </c>
      <c r="CH223" s="185">
        <v>0</v>
      </c>
      <c r="CI223" s="135">
        <f t="shared" si="174"/>
        <v>0</v>
      </c>
      <c r="CJ223" s="135">
        <f t="shared" si="182"/>
        <v>0</v>
      </c>
      <c r="CK223" s="135">
        <f t="shared" si="175"/>
        <v>0</v>
      </c>
      <c r="CL223" s="141">
        <f t="shared" si="176"/>
        <v>0</v>
      </c>
    </row>
    <row r="224" spans="1:90" ht="12.75">
      <c r="A224" s="3" t="s">
        <v>380</v>
      </c>
      <c r="B224" s="3" t="s">
        <v>379</v>
      </c>
      <c r="C224" s="2" t="s">
        <v>227</v>
      </c>
      <c r="D224" s="5">
        <f t="shared" si="159"/>
        <v>48212</v>
      </c>
      <c r="E224" s="190">
        <v>282</v>
      </c>
      <c r="F224" s="18">
        <f t="shared" si="160"/>
        <v>325</v>
      </c>
      <c r="G224" s="214">
        <v>8.576203241314756</v>
      </c>
      <c r="H224" s="202">
        <v>46</v>
      </c>
      <c r="I224"/>
      <c r="J224" s="196">
        <v>6104</v>
      </c>
      <c r="K224" s="196">
        <v>9909</v>
      </c>
      <c r="L224" s="196">
        <v>10568</v>
      </c>
      <c r="M224" s="196">
        <v>9001</v>
      </c>
      <c r="N224" s="196">
        <v>6327</v>
      </c>
      <c r="O224" s="196">
        <v>3872</v>
      </c>
      <c r="P224" s="196">
        <v>2307</v>
      </c>
      <c r="Q224" s="196">
        <v>124</v>
      </c>
      <c r="R224" s="196">
        <v>48212</v>
      </c>
      <c r="S224" s="5"/>
      <c r="T224" s="9">
        <f t="shared" si="137"/>
        <v>0.126607483614038</v>
      </c>
      <c r="U224" s="9">
        <f t="shared" si="138"/>
        <v>0.2055297436322907</v>
      </c>
      <c r="V224" s="9">
        <f t="shared" si="139"/>
        <v>0.21919853978262674</v>
      </c>
      <c r="W224" s="9">
        <f t="shared" si="140"/>
        <v>0.186696258192981</v>
      </c>
      <c r="X224" s="9">
        <f t="shared" si="141"/>
        <v>0.131232888077657</v>
      </c>
      <c r="Y224" s="9">
        <f t="shared" si="142"/>
        <v>0.08031195552974363</v>
      </c>
      <c r="Z224" s="9">
        <f t="shared" si="143"/>
        <v>0.04785115738820211</v>
      </c>
      <c r="AA224" s="9">
        <f t="shared" si="144"/>
        <v>0.002571973782460798</v>
      </c>
      <c r="AB224" s="9"/>
      <c r="AC224" s="196">
        <v>31</v>
      </c>
      <c r="AD224" s="196">
        <v>101</v>
      </c>
      <c r="AE224" s="196">
        <v>20</v>
      </c>
      <c r="AF224" s="196">
        <v>49</v>
      </c>
      <c r="AG224" s="196">
        <v>35</v>
      </c>
      <c r="AH224" s="196">
        <v>35</v>
      </c>
      <c r="AI224" s="196">
        <v>24</v>
      </c>
      <c r="AJ224" s="196">
        <v>1</v>
      </c>
      <c r="AK224" s="196">
        <v>296</v>
      </c>
      <c r="AL224" s="5"/>
      <c r="AM224" s="193">
        <v>-7</v>
      </c>
      <c r="AN224" s="193">
        <v>-6</v>
      </c>
      <c r="AO224" s="193">
        <v>-16</v>
      </c>
      <c r="AP224" s="193">
        <v>1</v>
      </c>
      <c r="AQ224" s="193">
        <v>-2</v>
      </c>
      <c r="AR224" s="193">
        <v>3</v>
      </c>
      <c r="AS224" s="193">
        <v>2</v>
      </c>
      <c r="AT224" s="193">
        <v>-4</v>
      </c>
      <c r="AU224" s="193">
        <v>-29</v>
      </c>
      <c r="AV224">
        <f t="shared" si="145"/>
        <v>7</v>
      </c>
      <c r="AW224">
        <f t="shared" si="146"/>
        <v>6</v>
      </c>
      <c r="AX224">
        <f t="shared" si="147"/>
        <v>16</v>
      </c>
      <c r="AY224">
        <f t="shared" si="148"/>
        <v>-1</v>
      </c>
      <c r="AZ224">
        <f t="shared" si="149"/>
        <v>2</v>
      </c>
      <c r="BA224">
        <f t="shared" si="150"/>
        <v>-3</v>
      </c>
      <c r="BB224">
        <f t="shared" si="151"/>
        <v>-2</v>
      </c>
      <c r="BC224">
        <f t="shared" si="152"/>
        <v>4</v>
      </c>
      <c r="BD224">
        <f t="shared" si="153"/>
        <v>29</v>
      </c>
      <c r="BG224" s="188">
        <v>281831.25866666663</v>
      </c>
      <c r="BH224" s="107">
        <f t="shared" si="154"/>
        <v>70457.81466666666</v>
      </c>
      <c r="BI224" s="108">
        <f t="shared" si="155"/>
        <v>1690987.5519999997</v>
      </c>
      <c r="BJ224" s="27">
        <f t="shared" si="156"/>
        <v>422746.8879999999</v>
      </c>
      <c r="BK224" s="25">
        <f t="shared" si="157"/>
        <v>0.8</v>
      </c>
      <c r="BL224" s="26">
        <f t="shared" si="158"/>
        <v>0.2</v>
      </c>
      <c r="BM224" s="111">
        <f t="shared" si="161"/>
        <v>281831.25866666663</v>
      </c>
      <c r="BN224" s="186">
        <v>221259.35111111111</v>
      </c>
      <c r="BO224" s="135">
        <f t="shared" si="162"/>
        <v>55314.83777777778</v>
      </c>
      <c r="BP224" s="135">
        <f t="shared" si="177"/>
        <v>1327556.1066666667</v>
      </c>
      <c r="BQ224" s="135">
        <f t="shared" si="178"/>
        <v>331889.0266666667</v>
      </c>
      <c r="BR224" s="141">
        <f t="shared" si="163"/>
        <v>221259.35111111111</v>
      </c>
      <c r="BS224" s="185">
        <v>453493.68444444455</v>
      </c>
      <c r="BT224" s="135">
        <f t="shared" si="164"/>
        <v>113373.42111111114</v>
      </c>
      <c r="BU224" s="135">
        <f t="shared" si="179"/>
        <v>2720962.1066666674</v>
      </c>
      <c r="BV224" s="135">
        <f t="shared" si="165"/>
        <v>680240.5266666668</v>
      </c>
      <c r="BW224" s="141">
        <f t="shared" si="166"/>
        <v>453493.68444444455</v>
      </c>
      <c r="BX224" s="185">
        <v>510630.5066666666</v>
      </c>
      <c r="BY224" s="135">
        <f t="shared" si="167"/>
        <v>127657.62666666665</v>
      </c>
      <c r="BZ224" s="135">
        <f t="shared" si="180"/>
        <v>3063783.0399999996</v>
      </c>
      <c r="CA224" s="135">
        <f t="shared" si="168"/>
        <v>765945.7599999999</v>
      </c>
      <c r="CB224" s="141">
        <f t="shared" si="169"/>
        <v>510630.5066666666</v>
      </c>
      <c r="CC224" s="230">
        <f t="shared" si="170"/>
        <v>396512.10666666675</v>
      </c>
      <c r="CD224" s="135">
        <f t="shared" si="171"/>
        <v>99128.02666666669</v>
      </c>
      <c r="CE224" s="135">
        <f t="shared" si="181"/>
        <v>2379072.6400000006</v>
      </c>
      <c r="CF224" s="135">
        <f t="shared" si="172"/>
        <v>594768.1600000001</v>
      </c>
      <c r="CG224" s="141">
        <f t="shared" si="173"/>
        <v>396512.10666666675</v>
      </c>
      <c r="CH224" s="185">
        <v>0</v>
      </c>
      <c r="CI224" s="135">
        <f t="shared" si="174"/>
        <v>0</v>
      </c>
      <c r="CJ224" s="135">
        <f t="shared" si="182"/>
        <v>0</v>
      </c>
      <c r="CK224" s="135">
        <f t="shared" si="175"/>
        <v>0</v>
      </c>
      <c r="CL224" s="141">
        <f t="shared" si="176"/>
        <v>0</v>
      </c>
    </row>
    <row r="225" spans="1:90" ht="12.75">
      <c r="A225" s="3" t="s">
        <v>388</v>
      </c>
      <c r="B225" s="3" t="s">
        <v>375</v>
      </c>
      <c r="C225" s="2" t="s">
        <v>228</v>
      </c>
      <c r="D225" s="5">
        <f t="shared" si="159"/>
        <v>38881</v>
      </c>
      <c r="E225" s="190">
        <v>224</v>
      </c>
      <c r="F225" s="18">
        <f t="shared" si="160"/>
        <v>287</v>
      </c>
      <c r="G225" s="214">
        <v>7.52527295812564</v>
      </c>
      <c r="H225" s="202">
        <v>36</v>
      </c>
      <c r="I225"/>
      <c r="J225" s="196">
        <v>1336</v>
      </c>
      <c r="K225" s="196">
        <v>8324</v>
      </c>
      <c r="L225" s="196">
        <v>15429</v>
      </c>
      <c r="M225" s="196">
        <v>8509</v>
      </c>
      <c r="N225" s="196">
        <v>3774</v>
      </c>
      <c r="O225" s="196">
        <v>1155</v>
      </c>
      <c r="P225" s="196">
        <v>317</v>
      </c>
      <c r="Q225" s="196">
        <v>37</v>
      </c>
      <c r="R225" s="196">
        <v>38881</v>
      </c>
      <c r="S225" s="5"/>
      <c r="T225" s="9">
        <f t="shared" si="137"/>
        <v>0.034361256140531364</v>
      </c>
      <c r="U225" s="9">
        <f t="shared" si="138"/>
        <v>0.21408914379774183</v>
      </c>
      <c r="V225" s="9">
        <f t="shared" si="139"/>
        <v>0.3968262133175587</v>
      </c>
      <c r="W225" s="9">
        <f t="shared" si="140"/>
        <v>0.21884725187109386</v>
      </c>
      <c r="X225" s="9">
        <f t="shared" si="141"/>
        <v>0.09706540469638127</v>
      </c>
      <c r="Y225" s="9">
        <f t="shared" si="142"/>
        <v>0.029706026079576144</v>
      </c>
      <c r="Z225" s="9">
        <f t="shared" si="143"/>
        <v>0.00815308248244644</v>
      </c>
      <c r="AA225" s="9">
        <f t="shared" si="144"/>
        <v>0.0009516216146704046</v>
      </c>
      <c r="AB225" s="9"/>
      <c r="AC225" s="196">
        <v>39</v>
      </c>
      <c r="AD225" s="196">
        <v>75</v>
      </c>
      <c r="AE225" s="196">
        <v>155</v>
      </c>
      <c r="AF225" s="196">
        <v>10</v>
      </c>
      <c r="AG225" s="196">
        <v>2</v>
      </c>
      <c r="AH225" s="196">
        <v>6</v>
      </c>
      <c r="AI225" s="196">
        <v>-2</v>
      </c>
      <c r="AJ225" s="196">
        <v>-1</v>
      </c>
      <c r="AK225" s="196">
        <v>284</v>
      </c>
      <c r="AL225" s="5"/>
      <c r="AM225" s="193">
        <v>6</v>
      </c>
      <c r="AN225" s="193">
        <v>-6</v>
      </c>
      <c r="AO225" s="193">
        <v>-2</v>
      </c>
      <c r="AP225" s="193">
        <v>1</v>
      </c>
      <c r="AQ225" s="193">
        <v>1</v>
      </c>
      <c r="AR225" s="193">
        <v>-2</v>
      </c>
      <c r="AS225" s="193">
        <v>-1</v>
      </c>
      <c r="AT225" s="193">
        <v>0</v>
      </c>
      <c r="AU225" s="193">
        <v>-3</v>
      </c>
      <c r="AV225">
        <f t="shared" si="145"/>
        <v>-6</v>
      </c>
      <c r="AW225">
        <f t="shared" si="146"/>
        <v>6</v>
      </c>
      <c r="AX225">
        <f t="shared" si="147"/>
        <v>2</v>
      </c>
      <c r="AY225">
        <f t="shared" si="148"/>
        <v>-1</v>
      </c>
      <c r="AZ225">
        <f t="shared" si="149"/>
        <v>-1</v>
      </c>
      <c r="BA225">
        <f t="shared" si="150"/>
        <v>2</v>
      </c>
      <c r="BB225">
        <f t="shared" si="151"/>
        <v>1</v>
      </c>
      <c r="BC225">
        <f t="shared" si="152"/>
        <v>0</v>
      </c>
      <c r="BD225">
        <f t="shared" si="153"/>
        <v>3</v>
      </c>
      <c r="BG225" s="188">
        <v>359101.3813333333</v>
      </c>
      <c r="BH225" s="107">
        <f t="shared" si="154"/>
        <v>89775.34533333333</v>
      </c>
      <c r="BI225" s="108">
        <f t="shared" si="155"/>
        <v>2154608.2879999997</v>
      </c>
      <c r="BJ225" s="27">
        <f t="shared" si="156"/>
        <v>538652.0719999999</v>
      </c>
      <c r="BK225" s="25">
        <f t="shared" si="157"/>
        <v>0.8</v>
      </c>
      <c r="BL225" s="26">
        <f t="shared" si="158"/>
        <v>0.2</v>
      </c>
      <c r="BM225" s="111">
        <f t="shared" si="161"/>
        <v>359101.3813333333</v>
      </c>
      <c r="BN225" s="186">
        <v>347376.07377777784</v>
      </c>
      <c r="BO225" s="135">
        <f t="shared" si="162"/>
        <v>86844.01844444446</v>
      </c>
      <c r="BP225" s="135">
        <f t="shared" si="177"/>
        <v>2084256.442666667</v>
      </c>
      <c r="BQ225" s="135">
        <f t="shared" si="178"/>
        <v>521064.11066666676</v>
      </c>
      <c r="BR225" s="141">
        <f t="shared" si="163"/>
        <v>347376.07377777784</v>
      </c>
      <c r="BS225" s="185">
        <v>312882.7342222223</v>
      </c>
      <c r="BT225" s="135">
        <f t="shared" si="164"/>
        <v>78220.68355555557</v>
      </c>
      <c r="BU225" s="135">
        <f t="shared" si="179"/>
        <v>1877296.4053333336</v>
      </c>
      <c r="BV225" s="135">
        <f t="shared" si="165"/>
        <v>469324.1013333334</v>
      </c>
      <c r="BW225" s="141">
        <f t="shared" si="166"/>
        <v>312882.7342222223</v>
      </c>
      <c r="BX225" s="185">
        <v>381748.16000000003</v>
      </c>
      <c r="BY225" s="135">
        <f t="shared" si="167"/>
        <v>95437.04000000001</v>
      </c>
      <c r="BZ225" s="135">
        <f t="shared" si="180"/>
        <v>2290488.96</v>
      </c>
      <c r="CA225" s="135">
        <f t="shared" si="168"/>
        <v>572622.24</v>
      </c>
      <c r="CB225" s="141">
        <f t="shared" si="169"/>
        <v>381748.16000000003</v>
      </c>
      <c r="CC225" s="230">
        <f t="shared" si="170"/>
        <v>295063.85066666664</v>
      </c>
      <c r="CD225" s="135">
        <f t="shared" si="171"/>
        <v>73765.96266666666</v>
      </c>
      <c r="CE225" s="135">
        <f t="shared" si="181"/>
        <v>1770383.1039999998</v>
      </c>
      <c r="CF225" s="135">
        <f t="shared" si="172"/>
        <v>442595.77599999995</v>
      </c>
      <c r="CG225" s="141">
        <f t="shared" si="173"/>
        <v>295063.85066666664</v>
      </c>
      <c r="CH225" s="185">
        <v>0</v>
      </c>
      <c r="CI225" s="135">
        <f t="shared" si="174"/>
        <v>0</v>
      </c>
      <c r="CJ225" s="135">
        <f t="shared" si="182"/>
        <v>0</v>
      </c>
      <c r="CK225" s="135">
        <f t="shared" si="175"/>
        <v>0</v>
      </c>
      <c r="CL225" s="141">
        <f t="shared" si="176"/>
        <v>0</v>
      </c>
    </row>
    <row r="226" spans="1:90" ht="12.75">
      <c r="A226" s="3"/>
      <c r="B226" s="3" t="s">
        <v>379</v>
      </c>
      <c r="C226" s="2" t="s">
        <v>229</v>
      </c>
      <c r="D226" s="5">
        <f t="shared" si="159"/>
        <v>16368</v>
      </c>
      <c r="E226" s="190">
        <v>157</v>
      </c>
      <c r="F226" s="18">
        <f t="shared" si="160"/>
        <v>209</v>
      </c>
      <c r="G226" s="214">
        <v>9.265652227193792</v>
      </c>
      <c r="H226" s="202">
        <v>18</v>
      </c>
      <c r="I226"/>
      <c r="J226" s="196">
        <v>1569</v>
      </c>
      <c r="K226" s="196">
        <v>4372</v>
      </c>
      <c r="L226" s="196">
        <v>2908</v>
      </c>
      <c r="M226" s="196">
        <v>2375</v>
      </c>
      <c r="N226" s="196">
        <v>2201</v>
      </c>
      <c r="O226" s="196">
        <v>1555</v>
      </c>
      <c r="P226" s="196">
        <v>1243</v>
      </c>
      <c r="Q226" s="196">
        <v>145</v>
      </c>
      <c r="R226" s="196">
        <v>16368</v>
      </c>
      <c r="S226" s="5"/>
      <c r="T226" s="9">
        <f t="shared" si="137"/>
        <v>0.09585777126099707</v>
      </c>
      <c r="U226" s="9">
        <f t="shared" si="138"/>
        <v>0.26710654936461387</v>
      </c>
      <c r="V226" s="9">
        <f t="shared" si="139"/>
        <v>0.17766373411534703</v>
      </c>
      <c r="W226" s="9">
        <f t="shared" si="140"/>
        <v>0.14510019550342132</v>
      </c>
      <c r="X226" s="9">
        <f t="shared" si="141"/>
        <v>0.13446969696969696</v>
      </c>
      <c r="Y226" s="9">
        <f t="shared" si="142"/>
        <v>0.09500244379276637</v>
      </c>
      <c r="Z226" s="9">
        <f t="shared" si="143"/>
        <v>0.07594086021505377</v>
      </c>
      <c r="AA226" s="9">
        <f t="shared" si="144"/>
        <v>0.008858748778103618</v>
      </c>
      <c r="AB226" s="9"/>
      <c r="AC226" s="196">
        <v>18</v>
      </c>
      <c r="AD226" s="196">
        <v>75</v>
      </c>
      <c r="AE226" s="196">
        <v>43</v>
      </c>
      <c r="AF226" s="196">
        <v>26</v>
      </c>
      <c r="AG226" s="196">
        <v>14</v>
      </c>
      <c r="AH226" s="196">
        <v>14</v>
      </c>
      <c r="AI226" s="196">
        <v>6</v>
      </c>
      <c r="AJ226" s="196">
        <v>1</v>
      </c>
      <c r="AK226" s="196">
        <v>197</v>
      </c>
      <c r="AL226" s="5"/>
      <c r="AM226" s="193">
        <v>-11</v>
      </c>
      <c r="AN226" s="193">
        <v>-1</v>
      </c>
      <c r="AO226" s="193">
        <v>-9</v>
      </c>
      <c r="AP226" s="193">
        <v>9</v>
      </c>
      <c r="AQ226" s="193">
        <v>-5</v>
      </c>
      <c r="AR226" s="193">
        <v>4</v>
      </c>
      <c r="AS226" s="193">
        <v>0</v>
      </c>
      <c r="AT226" s="193">
        <v>1</v>
      </c>
      <c r="AU226" s="193">
        <v>-12</v>
      </c>
      <c r="AV226">
        <f t="shared" si="145"/>
        <v>11</v>
      </c>
      <c r="AW226">
        <f t="shared" si="146"/>
        <v>1</v>
      </c>
      <c r="AX226">
        <f t="shared" si="147"/>
        <v>9</v>
      </c>
      <c r="AY226">
        <f t="shared" si="148"/>
        <v>-9</v>
      </c>
      <c r="AZ226">
        <f t="shared" si="149"/>
        <v>5</v>
      </c>
      <c r="BA226">
        <f t="shared" si="150"/>
        <v>-4</v>
      </c>
      <c r="BB226">
        <f t="shared" si="151"/>
        <v>0</v>
      </c>
      <c r="BC226">
        <f t="shared" si="152"/>
        <v>-1</v>
      </c>
      <c r="BD226">
        <f t="shared" si="153"/>
        <v>12</v>
      </c>
      <c r="BG226" s="188">
        <v>131608.67333333334</v>
      </c>
      <c r="BH226" s="107" t="str">
        <f t="shared" si="154"/>
        <v>0</v>
      </c>
      <c r="BI226" s="108">
        <f t="shared" si="155"/>
        <v>789652.04</v>
      </c>
      <c r="BJ226" s="27">
        <f t="shared" si="156"/>
        <v>0</v>
      </c>
      <c r="BK226" s="25" t="str">
        <f t="shared" si="157"/>
        <v>100%</v>
      </c>
      <c r="BL226" s="26" t="str">
        <f t="shared" si="158"/>
        <v>0%</v>
      </c>
      <c r="BM226" s="111">
        <f t="shared" si="161"/>
        <v>131608.67333333334</v>
      </c>
      <c r="BN226" s="186">
        <v>126895.65555555555</v>
      </c>
      <c r="BO226" s="135" t="str">
        <f t="shared" si="162"/>
        <v>0</v>
      </c>
      <c r="BP226" s="135">
        <f t="shared" si="177"/>
        <v>761373.9333333333</v>
      </c>
      <c r="BQ226" s="135">
        <f t="shared" si="178"/>
        <v>0</v>
      </c>
      <c r="BR226" s="141">
        <f t="shared" si="163"/>
        <v>126895.65555555555</v>
      </c>
      <c r="BS226" s="185">
        <v>124951.31777777776</v>
      </c>
      <c r="BT226" s="135" t="str">
        <f t="shared" si="164"/>
        <v>0</v>
      </c>
      <c r="BU226" s="135">
        <f t="shared" si="179"/>
        <v>749707.9066666665</v>
      </c>
      <c r="BV226" s="135">
        <f t="shared" si="165"/>
        <v>0</v>
      </c>
      <c r="BW226" s="141">
        <f t="shared" si="166"/>
        <v>124951.31777777776</v>
      </c>
      <c r="BX226" s="185">
        <v>140912.66666666666</v>
      </c>
      <c r="BY226" s="135" t="str">
        <f t="shared" si="167"/>
        <v>0</v>
      </c>
      <c r="BZ226" s="135">
        <f t="shared" si="180"/>
        <v>845476</v>
      </c>
      <c r="CA226" s="135">
        <f t="shared" si="168"/>
        <v>0</v>
      </c>
      <c r="CB226" s="141">
        <f t="shared" si="169"/>
        <v>140912.66666666666</v>
      </c>
      <c r="CC226" s="230">
        <f t="shared" si="170"/>
        <v>284237.54666666663</v>
      </c>
      <c r="CD226" s="135" t="str">
        <f t="shared" si="171"/>
        <v>0</v>
      </c>
      <c r="CE226" s="135">
        <f t="shared" si="181"/>
        <v>1705425.2799999998</v>
      </c>
      <c r="CF226" s="135">
        <f t="shared" si="172"/>
        <v>0</v>
      </c>
      <c r="CG226" s="141">
        <f t="shared" si="173"/>
        <v>284237.54666666663</v>
      </c>
      <c r="CH226" s="185">
        <v>0</v>
      </c>
      <c r="CI226" s="135" t="str">
        <f t="shared" si="174"/>
        <v>0</v>
      </c>
      <c r="CJ226" s="135">
        <f t="shared" si="182"/>
        <v>0</v>
      </c>
      <c r="CK226" s="135">
        <f t="shared" si="175"/>
        <v>0</v>
      </c>
      <c r="CL226" s="141">
        <f t="shared" si="176"/>
        <v>0</v>
      </c>
    </row>
    <row r="227" spans="1:90" ht="12.75">
      <c r="A227" s="3" t="s">
        <v>403</v>
      </c>
      <c r="B227" s="3" t="s">
        <v>386</v>
      </c>
      <c r="C227" s="2" t="s">
        <v>230</v>
      </c>
      <c r="D227" s="5">
        <f t="shared" si="159"/>
        <v>24873</v>
      </c>
      <c r="E227" s="190">
        <v>249</v>
      </c>
      <c r="F227" s="18">
        <f t="shared" si="160"/>
        <v>202</v>
      </c>
      <c r="G227" s="214">
        <v>7.36485578455094</v>
      </c>
      <c r="H227" s="202">
        <v>102</v>
      </c>
      <c r="I227"/>
      <c r="J227" s="196">
        <v>2317</v>
      </c>
      <c r="K227" s="196">
        <v>6144</v>
      </c>
      <c r="L227" s="196">
        <v>5688</v>
      </c>
      <c r="M227" s="196">
        <v>4159</v>
      </c>
      <c r="N227" s="196">
        <v>3318</v>
      </c>
      <c r="O227" s="196">
        <v>1989</v>
      </c>
      <c r="P227" s="196">
        <v>1150</v>
      </c>
      <c r="Q227" s="196">
        <v>108</v>
      </c>
      <c r="R227" s="196">
        <v>24873</v>
      </c>
      <c r="S227" s="5"/>
      <c r="T227" s="9">
        <f t="shared" si="137"/>
        <v>0.093153218349214</v>
      </c>
      <c r="U227" s="9">
        <f t="shared" si="138"/>
        <v>0.24701483536364732</v>
      </c>
      <c r="V227" s="9">
        <f t="shared" si="139"/>
        <v>0.22868170305150162</v>
      </c>
      <c r="W227" s="9">
        <f t="shared" si="140"/>
        <v>0.16720942387327625</v>
      </c>
      <c r="X227" s="9">
        <f t="shared" si="141"/>
        <v>0.13339766011337595</v>
      </c>
      <c r="Y227" s="9">
        <f t="shared" si="142"/>
        <v>0.07996622844047763</v>
      </c>
      <c r="Z227" s="9">
        <f t="shared" si="143"/>
        <v>0.0462348731556306</v>
      </c>
      <c r="AA227" s="9">
        <f t="shared" si="144"/>
        <v>0.004342057652876613</v>
      </c>
      <c r="AB227" s="9"/>
      <c r="AC227" s="196">
        <v>6</v>
      </c>
      <c r="AD227" s="196">
        <v>69</v>
      </c>
      <c r="AE227" s="196">
        <v>39</v>
      </c>
      <c r="AF227" s="196">
        <v>51</v>
      </c>
      <c r="AG227" s="196">
        <v>22</v>
      </c>
      <c r="AH227" s="196">
        <v>5</v>
      </c>
      <c r="AI227" s="196">
        <v>3</v>
      </c>
      <c r="AJ227" s="196">
        <v>4</v>
      </c>
      <c r="AK227" s="196">
        <v>199</v>
      </c>
      <c r="AL227" s="5"/>
      <c r="AM227" s="193">
        <v>-5</v>
      </c>
      <c r="AN227" s="193">
        <v>0</v>
      </c>
      <c r="AO227" s="193">
        <v>11</v>
      </c>
      <c r="AP227" s="193">
        <v>-1</v>
      </c>
      <c r="AQ227" s="193">
        <v>1</v>
      </c>
      <c r="AR227" s="193">
        <v>-7</v>
      </c>
      <c r="AS227" s="193">
        <v>-2</v>
      </c>
      <c r="AT227" s="193">
        <v>0</v>
      </c>
      <c r="AU227" s="193">
        <v>-3</v>
      </c>
      <c r="AV227">
        <f t="shared" si="145"/>
        <v>5</v>
      </c>
      <c r="AW227">
        <f t="shared" si="146"/>
        <v>0</v>
      </c>
      <c r="AX227">
        <f t="shared" si="147"/>
        <v>-11</v>
      </c>
      <c r="AY227">
        <f t="shared" si="148"/>
        <v>1</v>
      </c>
      <c r="AZ227">
        <f t="shared" si="149"/>
        <v>-1</v>
      </c>
      <c r="BA227">
        <f t="shared" si="150"/>
        <v>7</v>
      </c>
      <c r="BB227">
        <f t="shared" si="151"/>
        <v>2</v>
      </c>
      <c r="BC227">
        <f t="shared" si="152"/>
        <v>0</v>
      </c>
      <c r="BD227">
        <f t="shared" si="153"/>
        <v>3</v>
      </c>
      <c r="BG227" s="188">
        <v>214539.728</v>
      </c>
      <c r="BH227" s="107">
        <f t="shared" si="154"/>
        <v>53634.932</v>
      </c>
      <c r="BI227" s="108">
        <f t="shared" si="155"/>
        <v>1287238.368</v>
      </c>
      <c r="BJ227" s="27">
        <f t="shared" si="156"/>
        <v>321809.592</v>
      </c>
      <c r="BK227" s="25">
        <f t="shared" si="157"/>
        <v>0.8</v>
      </c>
      <c r="BL227" s="26">
        <f t="shared" si="158"/>
        <v>0.2</v>
      </c>
      <c r="BM227" s="111">
        <f t="shared" si="161"/>
        <v>214539.728</v>
      </c>
      <c r="BN227" s="186">
        <v>225239.1031111111</v>
      </c>
      <c r="BO227" s="135">
        <f t="shared" si="162"/>
        <v>56309.77577777777</v>
      </c>
      <c r="BP227" s="135">
        <f t="shared" si="177"/>
        <v>1351434.6186666666</v>
      </c>
      <c r="BQ227" s="135">
        <f t="shared" si="178"/>
        <v>337858.65466666664</v>
      </c>
      <c r="BR227" s="141">
        <f t="shared" si="163"/>
        <v>225239.1031111111</v>
      </c>
      <c r="BS227" s="185">
        <v>268162.8266666667</v>
      </c>
      <c r="BT227" s="135">
        <f t="shared" si="164"/>
        <v>67040.70666666668</v>
      </c>
      <c r="BU227" s="135">
        <f t="shared" si="179"/>
        <v>1608976.9600000004</v>
      </c>
      <c r="BV227" s="135">
        <f t="shared" si="165"/>
        <v>402244.2400000001</v>
      </c>
      <c r="BW227" s="141">
        <f t="shared" si="166"/>
        <v>268162.8266666667</v>
      </c>
      <c r="BX227" s="185">
        <v>419309.76</v>
      </c>
      <c r="BY227" s="135">
        <f t="shared" si="167"/>
        <v>104827.44</v>
      </c>
      <c r="BZ227" s="135">
        <f t="shared" si="180"/>
        <v>2515858.56</v>
      </c>
      <c r="CA227" s="135">
        <f t="shared" si="168"/>
        <v>628964.64</v>
      </c>
      <c r="CB227" s="141">
        <f t="shared" si="169"/>
        <v>419309.76</v>
      </c>
      <c r="CC227" s="230">
        <f t="shared" si="170"/>
        <v>260174.62222222227</v>
      </c>
      <c r="CD227" s="135">
        <f t="shared" si="171"/>
        <v>65043.65555555557</v>
      </c>
      <c r="CE227" s="135">
        <f t="shared" si="181"/>
        <v>1561047.7333333336</v>
      </c>
      <c r="CF227" s="135">
        <f t="shared" si="172"/>
        <v>390261.9333333334</v>
      </c>
      <c r="CG227" s="141">
        <f t="shared" si="173"/>
        <v>260174.62222222227</v>
      </c>
      <c r="CH227" s="185">
        <v>0</v>
      </c>
      <c r="CI227" s="135">
        <f t="shared" si="174"/>
        <v>0</v>
      </c>
      <c r="CJ227" s="135">
        <f t="shared" si="182"/>
        <v>0</v>
      </c>
      <c r="CK227" s="135">
        <f t="shared" si="175"/>
        <v>0</v>
      </c>
      <c r="CL227" s="141">
        <f t="shared" si="176"/>
        <v>0</v>
      </c>
    </row>
    <row r="228" spans="1:90" ht="12.75">
      <c r="A228" s="3"/>
      <c r="B228" s="3" t="s">
        <v>377</v>
      </c>
      <c r="C228" s="2" t="s">
        <v>231</v>
      </c>
      <c r="D228" s="5">
        <f t="shared" si="159"/>
        <v>111778</v>
      </c>
      <c r="E228" s="190">
        <v>913</v>
      </c>
      <c r="F228" s="18">
        <f t="shared" si="160"/>
        <v>1327</v>
      </c>
      <c r="G228" s="214">
        <v>4.443593066949265</v>
      </c>
      <c r="H228" s="202">
        <v>171</v>
      </c>
      <c r="I228"/>
      <c r="J228" s="196">
        <v>59310</v>
      </c>
      <c r="K228" s="196">
        <v>23653</v>
      </c>
      <c r="L228" s="196">
        <v>15513</v>
      </c>
      <c r="M228" s="196">
        <v>7633</v>
      </c>
      <c r="N228" s="196">
        <v>3342</v>
      </c>
      <c r="O228" s="196">
        <v>1390</v>
      </c>
      <c r="P228" s="196">
        <v>835</v>
      </c>
      <c r="Q228" s="196">
        <v>102</v>
      </c>
      <c r="R228" s="196">
        <v>111778</v>
      </c>
      <c r="S228" s="5"/>
      <c r="T228" s="9">
        <f t="shared" si="137"/>
        <v>0.5306053069476999</v>
      </c>
      <c r="U228" s="9">
        <f t="shared" si="138"/>
        <v>0.21160693517507917</v>
      </c>
      <c r="V228" s="9">
        <f t="shared" si="139"/>
        <v>0.13878401832203116</v>
      </c>
      <c r="W228" s="9">
        <f t="shared" si="140"/>
        <v>0.06828714058222549</v>
      </c>
      <c r="X228" s="9">
        <f t="shared" si="141"/>
        <v>0.02989854890944551</v>
      </c>
      <c r="Y228" s="9">
        <f t="shared" si="142"/>
        <v>0.012435362951564709</v>
      </c>
      <c r="Z228" s="9">
        <f t="shared" si="143"/>
        <v>0.0074701640752205265</v>
      </c>
      <c r="AA228" s="9">
        <f t="shared" si="144"/>
        <v>0.0009125230367335253</v>
      </c>
      <c r="AB228" s="9"/>
      <c r="AC228" s="196">
        <v>256</v>
      </c>
      <c r="AD228" s="196">
        <v>445</v>
      </c>
      <c r="AE228" s="196">
        <v>145</v>
      </c>
      <c r="AF228" s="196">
        <v>191</v>
      </c>
      <c r="AG228" s="196">
        <v>58</v>
      </c>
      <c r="AH228" s="196">
        <v>10</v>
      </c>
      <c r="AI228" s="196">
        <v>1</v>
      </c>
      <c r="AJ228" s="196">
        <v>1</v>
      </c>
      <c r="AK228" s="196">
        <v>1107</v>
      </c>
      <c r="AL228" s="5"/>
      <c r="AM228" s="193">
        <v>-135</v>
      </c>
      <c r="AN228" s="193">
        <v>-44</v>
      </c>
      <c r="AO228" s="193">
        <v>-31</v>
      </c>
      <c r="AP228" s="193">
        <v>-19</v>
      </c>
      <c r="AQ228" s="193">
        <v>10</v>
      </c>
      <c r="AR228" s="193">
        <v>4</v>
      </c>
      <c r="AS228" s="193">
        <v>-5</v>
      </c>
      <c r="AT228" s="193">
        <v>0</v>
      </c>
      <c r="AU228" s="193">
        <v>-220</v>
      </c>
      <c r="AV228">
        <f t="shared" si="145"/>
        <v>135</v>
      </c>
      <c r="AW228">
        <f t="shared" si="146"/>
        <v>44</v>
      </c>
      <c r="AX228">
        <f t="shared" si="147"/>
        <v>31</v>
      </c>
      <c r="AY228">
        <f t="shared" si="148"/>
        <v>19</v>
      </c>
      <c r="AZ228">
        <f t="shared" si="149"/>
        <v>-10</v>
      </c>
      <c r="BA228">
        <f t="shared" si="150"/>
        <v>-4</v>
      </c>
      <c r="BB228">
        <f t="shared" si="151"/>
        <v>5</v>
      </c>
      <c r="BC228">
        <f t="shared" si="152"/>
        <v>0</v>
      </c>
      <c r="BD228">
        <f t="shared" si="153"/>
        <v>220</v>
      </c>
      <c r="BG228" s="188">
        <v>2016347.22</v>
      </c>
      <c r="BH228" s="107" t="str">
        <f t="shared" si="154"/>
        <v>0</v>
      </c>
      <c r="BI228" s="108">
        <f t="shared" si="155"/>
        <v>12098083.32</v>
      </c>
      <c r="BJ228" s="27">
        <f t="shared" si="156"/>
        <v>0</v>
      </c>
      <c r="BK228" s="25" t="str">
        <f t="shared" si="157"/>
        <v>100%</v>
      </c>
      <c r="BL228" s="26" t="str">
        <f t="shared" si="158"/>
        <v>0%</v>
      </c>
      <c r="BM228" s="111">
        <f t="shared" si="161"/>
        <v>2016347.22</v>
      </c>
      <c r="BN228" s="186">
        <v>2287789.7888888894</v>
      </c>
      <c r="BO228" s="135" t="str">
        <f t="shared" si="162"/>
        <v>0</v>
      </c>
      <c r="BP228" s="135">
        <f t="shared" si="177"/>
        <v>13726738.733333336</v>
      </c>
      <c r="BQ228" s="135">
        <f t="shared" si="178"/>
        <v>0</v>
      </c>
      <c r="BR228" s="141">
        <f t="shared" si="163"/>
        <v>2287789.7888888894</v>
      </c>
      <c r="BS228" s="185">
        <v>2080486.6466666667</v>
      </c>
      <c r="BT228" s="135" t="str">
        <f t="shared" si="164"/>
        <v>0</v>
      </c>
      <c r="BU228" s="135">
        <f t="shared" si="179"/>
        <v>12482919.88</v>
      </c>
      <c r="BV228" s="135">
        <f t="shared" si="165"/>
        <v>0</v>
      </c>
      <c r="BW228" s="141">
        <f t="shared" si="166"/>
        <v>2080486.6466666667</v>
      </c>
      <c r="BX228" s="185">
        <v>1245108.9333333333</v>
      </c>
      <c r="BY228" s="135" t="str">
        <f t="shared" si="167"/>
        <v>0</v>
      </c>
      <c r="BZ228" s="135">
        <f t="shared" si="180"/>
        <v>7470653.6</v>
      </c>
      <c r="CA228" s="135">
        <f t="shared" si="168"/>
        <v>0</v>
      </c>
      <c r="CB228" s="141">
        <f t="shared" si="169"/>
        <v>1245108.9333333333</v>
      </c>
      <c r="CC228" s="230">
        <f t="shared" si="170"/>
        <v>1655218.0422222223</v>
      </c>
      <c r="CD228" s="135" t="str">
        <f t="shared" si="171"/>
        <v>0</v>
      </c>
      <c r="CE228" s="135">
        <f t="shared" si="181"/>
        <v>9931308.253333334</v>
      </c>
      <c r="CF228" s="135">
        <f t="shared" si="172"/>
        <v>0</v>
      </c>
      <c r="CG228" s="141">
        <f t="shared" si="173"/>
        <v>1655218.0422222223</v>
      </c>
      <c r="CH228" s="185">
        <v>0</v>
      </c>
      <c r="CI228" s="135" t="str">
        <f t="shared" si="174"/>
        <v>0</v>
      </c>
      <c r="CJ228" s="135">
        <f t="shared" si="182"/>
        <v>0</v>
      </c>
      <c r="CK228" s="135">
        <f t="shared" si="175"/>
        <v>0</v>
      </c>
      <c r="CL228" s="141">
        <f t="shared" si="176"/>
        <v>0</v>
      </c>
    </row>
    <row r="229" spans="1:90" ht="12.75">
      <c r="A229" s="3"/>
      <c r="B229" s="3" t="s">
        <v>390</v>
      </c>
      <c r="C229" s="2" t="s">
        <v>232</v>
      </c>
      <c r="D229" s="5">
        <f t="shared" si="159"/>
        <v>129792</v>
      </c>
      <c r="E229" s="190">
        <v>1316</v>
      </c>
      <c r="F229" s="18">
        <f t="shared" si="160"/>
        <v>917</v>
      </c>
      <c r="G229" s="214">
        <v>4.832456892149511</v>
      </c>
      <c r="H229" s="202">
        <v>191</v>
      </c>
      <c r="I229"/>
      <c r="J229" s="196">
        <v>56892</v>
      </c>
      <c r="K229" s="196">
        <v>42771</v>
      </c>
      <c r="L229" s="196">
        <v>19805</v>
      </c>
      <c r="M229" s="196">
        <v>6910</v>
      </c>
      <c r="N229" s="196">
        <v>2799</v>
      </c>
      <c r="O229" s="196">
        <v>519</v>
      </c>
      <c r="P229" s="196">
        <v>59</v>
      </c>
      <c r="Q229" s="196">
        <v>37</v>
      </c>
      <c r="R229" s="196">
        <v>129792</v>
      </c>
      <c r="S229" s="5"/>
      <c r="T229" s="9">
        <f t="shared" si="137"/>
        <v>0.43833210059171596</v>
      </c>
      <c r="U229" s="9">
        <f t="shared" si="138"/>
        <v>0.3295349482248521</v>
      </c>
      <c r="V229" s="9">
        <f t="shared" si="139"/>
        <v>0.1525902983234714</v>
      </c>
      <c r="W229" s="9">
        <f t="shared" si="140"/>
        <v>0.053239028599605526</v>
      </c>
      <c r="X229" s="9">
        <f t="shared" si="141"/>
        <v>0.021565273668639053</v>
      </c>
      <c r="Y229" s="9">
        <f t="shared" si="142"/>
        <v>0.003998705621301775</v>
      </c>
      <c r="Z229" s="9">
        <f t="shared" si="143"/>
        <v>0.00045457347140039447</v>
      </c>
      <c r="AA229" s="9">
        <f t="shared" si="144"/>
        <v>0.0002850714990138067</v>
      </c>
      <c r="AB229" s="9"/>
      <c r="AC229" s="196">
        <v>103</v>
      </c>
      <c r="AD229" s="196">
        <v>177</v>
      </c>
      <c r="AE229" s="196">
        <v>159</v>
      </c>
      <c r="AF229" s="196">
        <v>84</v>
      </c>
      <c r="AG229" s="196">
        <v>-3</v>
      </c>
      <c r="AH229" s="196">
        <v>2</v>
      </c>
      <c r="AI229" s="196">
        <v>2</v>
      </c>
      <c r="AJ229" s="196">
        <v>2</v>
      </c>
      <c r="AK229" s="196">
        <v>526</v>
      </c>
      <c r="AL229" s="5"/>
      <c r="AM229" s="193">
        <v>-213</v>
      </c>
      <c r="AN229" s="193">
        <v>-96</v>
      </c>
      <c r="AO229" s="193">
        <v>-53</v>
      </c>
      <c r="AP229" s="193">
        <v>-25</v>
      </c>
      <c r="AQ229" s="193">
        <v>-3</v>
      </c>
      <c r="AR229" s="193">
        <v>-2</v>
      </c>
      <c r="AS229" s="193">
        <v>1</v>
      </c>
      <c r="AT229" s="193">
        <v>0</v>
      </c>
      <c r="AU229" s="193">
        <v>-391</v>
      </c>
      <c r="AV229">
        <f t="shared" si="145"/>
        <v>213</v>
      </c>
      <c r="AW229">
        <f t="shared" si="146"/>
        <v>96</v>
      </c>
      <c r="AX229">
        <f t="shared" si="147"/>
        <v>53</v>
      </c>
      <c r="AY229">
        <f t="shared" si="148"/>
        <v>25</v>
      </c>
      <c r="AZ229">
        <f t="shared" si="149"/>
        <v>3</v>
      </c>
      <c r="BA229">
        <f t="shared" si="150"/>
        <v>2</v>
      </c>
      <c r="BB229">
        <f t="shared" si="151"/>
        <v>-1</v>
      </c>
      <c r="BC229">
        <f t="shared" si="152"/>
        <v>0</v>
      </c>
      <c r="BD229">
        <f t="shared" si="153"/>
        <v>391</v>
      </c>
      <c r="BG229" s="188">
        <v>634536.1066666667</v>
      </c>
      <c r="BH229" s="107" t="str">
        <f t="shared" si="154"/>
        <v>0</v>
      </c>
      <c r="BI229" s="108">
        <f t="shared" si="155"/>
        <v>3807216.64</v>
      </c>
      <c r="BJ229" s="27">
        <f t="shared" si="156"/>
        <v>0</v>
      </c>
      <c r="BK229" s="25" t="str">
        <f t="shared" si="157"/>
        <v>100%</v>
      </c>
      <c r="BL229" s="26" t="str">
        <f t="shared" si="158"/>
        <v>0%</v>
      </c>
      <c r="BM229" s="111">
        <f t="shared" si="161"/>
        <v>634536.1066666667</v>
      </c>
      <c r="BN229" s="186">
        <v>1111794.1522222222</v>
      </c>
      <c r="BO229" s="135" t="str">
        <f t="shared" si="162"/>
        <v>0</v>
      </c>
      <c r="BP229" s="135">
        <f t="shared" si="177"/>
        <v>6670764.913333333</v>
      </c>
      <c r="BQ229" s="135">
        <f t="shared" si="178"/>
        <v>0</v>
      </c>
      <c r="BR229" s="141">
        <f t="shared" si="163"/>
        <v>1111794.1522222222</v>
      </c>
      <c r="BS229" s="185">
        <v>889371.2322222223</v>
      </c>
      <c r="BT229" s="135" t="str">
        <f t="shared" si="164"/>
        <v>0</v>
      </c>
      <c r="BU229" s="135">
        <f t="shared" si="179"/>
        <v>5336227.393333334</v>
      </c>
      <c r="BV229" s="135">
        <f t="shared" si="165"/>
        <v>0</v>
      </c>
      <c r="BW229" s="141">
        <f t="shared" si="166"/>
        <v>889371.2322222223</v>
      </c>
      <c r="BX229" s="185">
        <v>1302771.7333333334</v>
      </c>
      <c r="BY229" s="135" t="str">
        <f t="shared" si="167"/>
        <v>0</v>
      </c>
      <c r="BZ229" s="135">
        <f t="shared" si="180"/>
        <v>7816630.4</v>
      </c>
      <c r="CA229" s="135">
        <f t="shared" si="168"/>
        <v>0</v>
      </c>
      <c r="CB229" s="141">
        <f t="shared" si="169"/>
        <v>1302771.7333333334</v>
      </c>
      <c r="CC229" s="230">
        <f t="shared" si="170"/>
        <v>1141248.2511111111</v>
      </c>
      <c r="CD229" s="135" t="str">
        <f t="shared" si="171"/>
        <v>0</v>
      </c>
      <c r="CE229" s="135">
        <f t="shared" si="181"/>
        <v>6847489.506666667</v>
      </c>
      <c r="CF229" s="135">
        <f t="shared" si="172"/>
        <v>0</v>
      </c>
      <c r="CG229" s="141">
        <f t="shared" si="173"/>
        <v>1141248.2511111111</v>
      </c>
      <c r="CH229" s="185">
        <v>0</v>
      </c>
      <c r="CI229" s="135" t="str">
        <f t="shared" si="174"/>
        <v>0</v>
      </c>
      <c r="CJ229" s="135">
        <f t="shared" si="182"/>
        <v>0</v>
      </c>
      <c r="CK229" s="135">
        <f t="shared" si="175"/>
        <v>0</v>
      </c>
      <c r="CL229" s="141">
        <f t="shared" si="176"/>
        <v>0</v>
      </c>
    </row>
    <row r="230" spans="1:90" ht="12.75">
      <c r="A230" s="3" t="s">
        <v>403</v>
      </c>
      <c r="B230" s="3" t="s">
        <v>386</v>
      </c>
      <c r="C230" s="2" t="s">
        <v>233</v>
      </c>
      <c r="D230" s="5">
        <f t="shared" si="159"/>
        <v>56236</v>
      </c>
      <c r="E230" s="190">
        <v>619</v>
      </c>
      <c r="F230" s="18">
        <f t="shared" si="160"/>
        <v>116</v>
      </c>
      <c r="G230" s="214">
        <v>5.990126086853904</v>
      </c>
      <c r="H230" s="202">
        <v>44</v>
      </c>
      <c r="I230"/>
      <c r="J230" s="196">
        <v>16142</v>
      </c>
      <c r="K230" s="196">
        <v>14297</v>
      </c>
      <c r="L230" s="196">
        <v>12492</v>
      </c>
      <c r="M230" s="196">
        <v>6999</v>
      </c>
      <c r="N230" s="196">
        <v>3920</v>
      </c>
      <c r="O230" s="196">
        <v>1665</v>
      </c>
      <c r="P230" s="196">
        <v>674</v>
      </c>
      <c r="Q230" s="196">
        <v>47</v>
      </c>
      <c r="R230" s="196">
        <v>56236</v>
      </c>
      <c r="S230" s="5"/>
      <c r="T230" s="9">
        <f t="shared" si="137"/>
        <v>0.2870403300376983</v>
      </c>
      <c r="U230" s="9">
        <f t="shared" si="138"/>
        <v>0.2542321644498186</v>
      </c>
      <c r="V230" s="9">
        <f t="shared" si="139"/>
        <v>0.22213528700476562</v>
      </c>
      <c r="W230" s="9">
        <f t="shared" si="140"/>
        <v>0.12445764279109467</v>
      </c>
      <c r="X230" s="9">
        <f t="shared" si="141"/>
        <v>0.06970623799701259</v>
      </c>
      <c r="Y230" s="9">
        <f t="shared" si="142"/>
        <v>0.029607368945159685</v>
      </c>
      <c r="Z230" s="9">
        <f t="shared" si="143"/>
        <v>0.011985205206629206</v>
      </c>
      <c r="AA230" s="9">
        <f t="shared" si="144"/>
        <v>0.0008357635678213245</v>
      </c>
      <c r="AB230" s="9"/>
      <c r="AC230" s="196">
        <v>41</v>
      </c>
      <c r="AD230" s="196">
        <v>37</v>
      </c>
      <c r="AE230" s="196">
        <v>2</v>
      </c>
      <c r="AF230" s="196">
        <v>61</v>
      </c>
      <c r="AG230" s="196">
        <v>16</v>
      </c>
      <c r="AH230" s="196">
        <v>2</v>
      </c>
      <c r="AI230" s="196">
        <v>-8</v>
      </c>
      <c r="AJ230" s="196">
        <v>-1</v>
      </c>
      <c r="AK230" s="196">
        <v>150</v>
      </c>
      <c r="AL230" s="5"/>
      <c r="AM230" s="193">
        <v>38</v>
      </c>
      <c r="AN230" s="193">
        <v>-7</v>
      </c>
      <c r="AO230" s="193">
        <v>-24</v>
      </c>
      <c r="AP230" s="193">
        <v>23</v>
      </c>
      <c r="AQ230" s="193">
        <v>10</v>
      </c>
      <c r="AR230" s="193">
        <v>0</v>
      </c>
      <c r="AS230" s="193">
        <v>-6</v>
      </c>
      <c r="AT230" s="193">
        <v>0</v>
      </c>
      <c r="AU230" s="193">
        <v>34</v>
      </c>
      <c r="AV230">
        <f t="shared" si="145"/>
        <v>-38</v>
      </c>
      <c r="AW230">
        <f t="shared" si="146"/>
        <v>7</v>
      </c>
      <c r="AX230">
        <f t="shared" si="147"/>
        <v>24</v>
      </c>
      <c r="AY230">
        <f t="shared" si="148"/>
        <v>-23</v>
      </c>
      <c r="AZ230">
        <f t="shared" si="149"/>
        <v>-10</v>
      </c>
      <c r="BA230">
        <f t="shared" si="150"/>
        <v>0</v>
      </c>
      <c r="BB230">
        <f t="shared" si="151"/>
        <v>6</v>
      </c>
      <c r="BC230">
        <f t="shared" si="152"/>
        <v>0</v>
      </c>
      <c r="BD230">
        <f t="shared" si="153"/>
        <v>-34</v>
      </c>
      <c r="BG230" s="188">
        <v>5884.810666666666</v>
      </c>
      <c r="BH230" s="107">
        <f t="shared" si="154"/>
        <v>1471.2026666666666</v>
      </c>
      <c r="BI230" s="108">
        <f t="shared" si="155"/>
        <v>35308.864</v>
      </c>
      <c r="BJ230" s="27">
        <f t="shared" si="156"/>
        <v>8827.216</v>
      </c>
      <c r="BK230" s="25">
        <f t="shared" si="157"/>
        <v>0.8</v>
      </c>
      <c r="BL230" s="26">
        <f t="shared" si="158"/>
        <v>0.2</v>
      </c>
      <c r="BM230" s="111">
        <f t="shared" si="161"/>
        <v>5884.810666666666</v>
      </c>
      <c r="BN230" s="186">
        <v>285482.2782222222</v>
      </c>
      <c r="BO230" s="135">
        <f t="shared" si="162"/>
        <v>71370.56955555554</v>
      </c>
      <c r="BP230" s="135">
        <f t="shared" si="177"/>
        <v>1712893.6693333331</v>
      </c>
      <c r="BQ230" s="135">
        <f t="shared" si="178"/>
        <v>428223.4173333333</v>
      </c>
      <c r="BR230" s="141">
        <f t="shared" si="163"/>
        <v>285482.2782222222</v>
      </c>
      <c r="BS230" s="185">
        <v>263598.5591111111</v>
      </c>
      <c r="BT230" s="135">
        <f t="shared" si="164"/>
        <v>65899.63977777777</v>
      </c>
      <c r="BU230" s="135">
        <f t="shared" si="179"/>
        <v>1581591.3546666666</v>
      </c>
      <c r="BV230" s="135">
        <f t="shared" si="165"/>
        <v>395397.83866666665</v>
      </c>
      <c r="BW230" s="141">
        <f t="shared" si="166"/>
        <v>263598.5591111111</v>
      </c>
      <c r="BX230" s="185">
        <v>265725.76</v>
      </c>
      <c r="BY230" s="135">
        <f t="shared" si="167"/>
        <v>66431.44</v>
      </c>
      <c r="BZ230" s="135">
        <f t="shared" si="180"/>
        <v>1594354.56</v>
      </c>
      <c r="CA230" s="135">
        <f t="shared" si="168"/>
        <v>398588.64</v>
      </c>
      <c r="CB230" s="141">
        <f t="shared" si="169"/>
        <v>265725.76</v>
      </c>
      <c r="CC230" s="230">
        <f t="shared" si="170"/>
        <v>132368.14222222223</v>
      </c>
      <c r="CD230" s="135">
        <f t="shared" si="171"/>
        <v>33092.03555555556</v>
      </c>
      <c r="CE230" s="135">
        <f t="shared" si="181"/>
        <v>794208.8533333334</v>
      </c>
      <c r="CF230" s="135">
        <f t="shared" si="172"/>
        <v>198552.21333333335</v>
      </c>
      <c r="CG230" s="141">
        <f t="shared" si="173"/>
        <v>132368.14222222223</v>
      </c>
      <c r="CH230" s="185">
        <v>0</v>
      </c>
      <c r="CI230" s="135">
        <f t="shared" si="174"/>
        <v>0</v>
      </c>
      <c r="CJ230" s="135">
        <f t="shared" si="182"/>
        <v>0</v>
      </c>
      <c r="CK230" s="135">
        <f t="shared" si="175"/>
        <v>0</v>
      </c>
      <c r="CL230" s="141">
        <f t="shared" si="176"/>
        <v>0</v>
      </c>
    </row>
    <row r="231" spans="1:90" ht="12.75">
      <c r="A231" s="3" t="s">
        <v>408</v>
      </c>
      <c r="B231" s="3" t="s">
        <v>389</v>
      </c>
      <c r="C231" s="2" t="s">
        <v>234</v>
      </c>
      <c r="D231" s="5">
        <f t="shared" si="159"/>
        <v>52939</v>
      </c>
      <c r="E231" s="190">
        <v>277</v>
      </c>
      <c r="F231" s="18">
        <f t="shared" si="160"/>
        <v>604</v>
      </c>
      <c r="G231" s="214">
        <v>7.037659925794914</v>
      </c>
      <c r="H231" s="202">
        <v>75</v>
      </c>
      <c r="I231"/>
      <c r="J231" s="196">
        <v>12735</v>
      </c>
      <c r="K231" s="196">
        <v>12157</v>
      </c>
      <c r="L231" s="196">
        <v>11268</v>
      </c>
      <c r="M231" s="196">
        <v>7773</v>
      </c>
      <c r="N231" s="196">
        <v>4977</v>
      </c>
      <c r="O231" s="196">
        <v>2593</v>
      </c>
      <c r="P231" s="196">
        <v>1377</v>
      </c>
      <c r="Q231" s="196">
        <v>59</v>
      </c>
      <c r="R231" s="196">
        <v>52939</v>
      </c>
      <c r="S231" s="5"/>
      <c r="T231" s="9">
        <f t="shared" si="137"/>
        <v>0.24055988968435368</v>
      </c>
      <c r="U231" s="9">
        <f t="shared" si="138"/>
        <v>0.22964166304614744</v>
      </c>
      <c r="V231" s="9">
        <f t="shared" si="139"/>
        <v>0.21284875044862955</v>
      </c>
      <c r="W231" s="9">
        <f t="shared" si="140"/>
        <v>0.14682936965186347</v>
      </c>
      <c r="X231" s="9">
        <f t="shared" si="141"/>
        <v>0.0940138650144506</v>
      </c>
      <c r="Y231" s="9">
        <f t="shared" si="142"/>
        <v>0.04898090254821587</v>
      </c>
      <c r="Z231" s="9">
        <f t="shared" si="143"/>
        <v>0.02601106934396192</v>
      </c>
      <c r="AA231" s="9">
        <f t="shared" si="144"/>
        <v>0.0011144902623774532</v>
      </c>
      <c r="AB231" s="9"/>
      <c r="AC231" s="196">
        <v>88</v>
      </c>
      <c r="AD231" s="196">
        <v>91</v>
      </c>
      <c r="AE231" s="196">
        <v>165</v>
      </c>
      <c r="AF231" s="196">
        <v>53</v>
      </c>
      <c r="AG231" s="196">
        <v>61</v>
      </c>
      <c r="AH231" s="196">
        <v>29</v>
      </c>
      <c r="AI231" s="196">
        <v>3</v>
      </c>
      <c r="AJ231" s="196">
        <v>1</v>
      </c>
      <c r="AK231" s="196">
        <v>491</v>
      </c>
      <c r="AL231" s="5"/>
      <c r="AM231" s="193">
        <v>-21</v>
      </c>
      <c r="AN231" s="193">
        <v>-36</v>
      </c>
      <c r="AO231" s="193">
        <v>-24</v>
      </c>
      <c r="AP231" s="193">
        <v>-21</v>
      </c>
      <c r="AQ231" s="193">
        <v>-14</v>
      </c>
      <c r="AR231" s="193">
        <v>3</v>
      </c>
      <c r="AS231" s="193">
        <v>0</v>
      </c>
      <c r="AT231" s="193">
        <v>0</v>
      </c>
      <c r="AU231" s="193">
        <v>-113</v>
      </c>
      <c r="AV231">
        <f t="shared" si="145"/>
        <v>21</v>
      </c>
      <c r="AW231">
        <f t="shared" si="146"/>
        <v>36</v>
      </c>
      <c r="AX231">
        <f t="shared" si="147"/>
        <v>24</v>
      </c>
      <c r="AY231">
        <f t="shared" si="148"/>
        <v>21</v>
      </c>
      <c r="AZ231">
        <f t="shared" si="149"/>
        <v>14</v>
      </c>
      <c r="BA231">
        <f t="shared" si="150"/>
        <v>-3</v>
      </c>
      <c r="BB231">
        <f t="shared" si="151"/>
        <v>0</v>
      </c>
      <c r="BC231">
        <f t="shared" si="152"/>
        <v>0</v>
      </c>
      <c r="BD231">
        <f t="shared" si="153"/>
        <v>113</v>
      </c>
      <c r="BG231" s="188">
        <v>624173.7226666667</v>
      </c>
      <c r="BH231" s="107">
        <f t="shared" si="154"/>
        <v>156043.43066666668</v>
      </c>
      <c r="BI231" s="108">
        <f t="shared" si="155"/>
        <v>3745042.336</v>
      </c>
      <c r="BJ231" s="27">
        <f t="shared" si="156"/>
        <v>936260.584</v>
      </c>
      <c r="BK231" s="25">
        <f t="shared" si="157"/>
        <v>0.8</v>
      </c>
      <c r="BL231" s="26">
        <f t="shared" si="158"/>
        <v>0.2</v>
      </c>
      <c r="BM231" s="111">
        <f t="shared" si="161"/>
        <v>624173.7226666667</v>
      </c>
      <c r="BN231" s="186">
        <v>772746.3902222222</v>
      </c>
      <c r="BO231" s="135">
        <f t="shared" si="162"/>
        <v>193186.59755555555</v>
      </c>
      <c r="BP231" s="135">
        <f t="shared" si="177"/>
        <v>4636478.341333333</v>
      </c>
      <c r="BQ231" s="135">
        <f t="shared" si="178"/>
        <v>1159119.5853333334</v>
      </c>
      <c r="BR231" s="141">
        <f t="shared" si="163"/>
        <v>772746.3902222222</v>
      </c>
      <c r="BS231" s="185">
        <v>958327.6062222224</v>
      </c>
      <c r="BT231" s="135">
        <f t="shared" si="164"/>
        <v>239581.9015555556</v>
      </c>
      <c r="BU231" s="135">
        <f t="shared" si="179"/>
        <v>5749965.637333334</v>
      </c>
      <c r="BV231" s="135">
        <f t="shared" si="165"/>
        <v>1437491.4093333336</v>
      </c>
      <c r="BW231" s="141">
        <f t="shared" si="166"/>
        <v>958327.6062222224</v>
      </c>
      <c r="BX231" s="185">
        <v>620880.8533333334</v>
      </c>
      <c r="BY231" s="135">
        <f t="shared" si="167"/>
        <v>155220.21333333335</v>
      </c>
      <c r="BZ231" s="135">
        <f t="shared" si="180"/>
        <v>3725285.12</v>
      </c>
      <c r="CA231" s="135">
        <f t="shared" si="168"/>
        <v>931321.28</v>
      </c>
      <c r="CB231" s="141">
        <f t="shared" si="169"/>
        <v>620880.8533333334</v>
      </c>
      <c r="CC231" s="230">
        <f t="shared" si="170"/>
        <v>666519.7386666667</v>
      </c>
      <c r="CD231" s="135">
        <f t="shared" si="171"/>
        <v>166629.93466666667</v>
      </c>
      <c r="CE231" s="135">
        <f t="shared" si="181"/>
        <v>3999118.432</v>
      </c>
      <c r="CF231" s="135">
        <f t="shared" si="172"/>
        <v>999779.608</v>
      </c>
      <c r="CG231" s="141">
        <f t="shared" si="173"/>
        <v>666519.7386666667</v>
      </c>
      <c r="CH231" s="185">
        <v>0</v>
      </c>
      <c r="CI231" s="135">
        <f t="shared" si="174"/>
        <v>0</v>
      </c>
      <c r="CJ231" s="135">
        <f t="shared" si="182"/>
        <v>0</v>
      </c>
      <c r="CK231" s="135">
        <f t="shared" si="175"/>
        <v>0</v>
      </c>
      <c r="CL231" s="141">
        <f t="shared" si="176"/>
        <v>0</v>
      </c>
    </row>
    <row r="232" spans="1:90" ht="12.75">
      <c r="A232" s="3"/>
      <c r="B232" s="3" t="s">
        <v>377</v>
      </c>
      <c r="C232" s="2" t="s">
        <v>235</v>
      </c>
      <c r="D232" s="5">
        <f t="shared" si="159"/>
        <v>125894</v>
      </c>
      <c r="E232" s="190">
        <v>1729</v>
      </c>
      <c r="F232" s="18">
        <f t="shared" si="160"/>
        <v>458</v>
      </c>
      <c r="G232" s="214">
        <v>5.871616271423012</v>
      </c>
      <c r="H232" s="202">
        <v>61</v>
      </c>
      <c r="I232"/>
      <c r="J232" s="196">
        <v>39101</v>
      </c>
      <c r="K232" s="196">
        <v>26999</v>
      </c>
      <c r="L232" s="196">
        <v>29971</v>
      </c>
      <c r="M232" s="196">
        <v>14820</v>
      </c>
      <c r="N232" s="196">
        <v>8202</v>
      </c>
      <c r="O232" s="196">
        <v>3852</v>
      </c>
      <c r="P232" s="196">
        <v>2701</v>
      </c>
      <c r="Q232" s="196">
        <v>248</v>
      </c>
      <c r="R232" s="196">
        <v>125894</v>
      </c>
      <c r="S232" s="5"/>
      <c r="T232" s="9">
        <f t="shared" si="137"/>
        <v>0.3105866840357761</v>
      </c>
      <c r="U232" s="9">
        <f t="shared" si="138"/>
        <v>0.21445819498943555</v>
      </c>
      <c r="V232" s="9">
        <f t="shared" si="139"/>
        <v>0.2380653565698127</v>
      </c>
      <c r="W232" s="9">
        <f t="shared" si="140"/>
        <v>0.11771808028976759</v>
      </c>
      <c r="X232" s="9">
        <f t="shared" si="141"/>
        <v>0.06515004686482279</v>
      </c>
      <c r="Y232" s="9">
        <f t="shared" si="142"/>
        <v>0.030597169046976028</v>
      </c>
      <c r="Z232" s="9">
        <f t="shared" si="143"/>
        <v>0.021454557008276805</v>
      </c>
      <c r="AA232" s="9">
        <f t="shared" si="144"/>
        <v>0.001969911195132413</v>
      </c>
      <c r="AB232" s="9"/>
      <c r="AC232" s="196">
        <v>119</v>
      </c>
      <c r="AD232" s="196">
        <v>62</v>
      </c>
      <c r="AE232" s="196">
        <v>89</v>
      </c>
      <c r="AF232" s="196">
        <v>69</v>
      </c>
      <c r="AG232" s="196">
        <v>50</v>
      </c>
      <c r="AH232" s="196">
        <v>30</v>
      </c>
      <c r="AI232" s="196">
        <v>4</v>
      </c>
      <c r="AJ232" s="196">
        <v>7</v>
      </c>
      <c r="AK232" s="196">
        <v>430</v>
      </c>
      <c r="AL232" s="5"/>
      <c r="AM232" s="193">
        <v>-44</v>
      </c>
      <c r="AN232" s="193">
        <v>23</v>
      </c>
      <c r="AO232" s="193">
        <v>-11</v>
      </c>
      <c r="AP232" s="193">
        <v>0</v>
      </c>
      <c r="AQ232" s="193">
        <v>-4</v>
      </c>
      <c r="AR232" s="193">
        <v>10</v>
      </c>
      <c r="AS232" s="193">
        <v>-1</v>
      </c>
      <c r="AT232" s="193">
        <v>-1</v>
      </c>
      <c r="AU232" s="193">
        <v>-28</v>
      </c>
      <c r="AV232">
        <f t="shared" si="145"/>
        <v>44</v>
      </c>
      <c r="AW232">
        <f t="shared" si="146"/>
        <v>-23</v>
      </c>
      <c r="AX232">
        <f t="shared" si="147"/>
        <v>11</v>
      </c>
      <c r="AY232">
        <f t="shared" si="148"/>
        <v>0</v>
      </c>
      <c r="AZ232">
        <f t="shared" si="149"/>
        <v>4</v>
      </c>
      <c r="BA232">
        <f t="shared" si="150"/>
        <v>-10</v>
      </c>
      <c r="BB232">
        <f t="shared" si="151"/>
        <v>1</v>
      </c>
      <c r="BC232">
        <f t="shared" si="152"/>
        <v>1</v>
      </c>
      <c r="BD232">
        <f t="shared" si="153"/>
        <v>28</v>
      </c>
      <c r="BG232" s="188">
        <v>405860.04</v>
      </c>
      <c r="BH232" s="107" t="str">
        <f t="shared" si="154"/>
        <v>0</v>
      </c>
      <c r="BI232" s="108">
        <f t="shared" si="155"/>
        <v>2435160.2399999998</v>
      </c>
      <c r="BJ232" s="27">
        <f t="shared" si="156"/>
        <v>0</v>
      </c>
      <c r="BK232" s="25" t="str">
        <f t="shared" si="157"/>
        <v>100%</v>
      </c>
      <c r="BL232" s="26" t="str">
        <f t="shared" si="158"/>
        <v>0%</v>
      </c>
      <c r="BM232" s="111">
        <f t="shared" si="161"/>
        <v>405860.04</v>
      </c>
      <c r="BN232" s="186">
        <v>1187553.2066666665</v>
      </c>
      <c r="BO232" s="135" t="str">
        <f t="shared" si="162"/>
        <v>0</v>
      </c>
      <c r="BP232" s="135">
        <f t="shared" si="177"/>
        <v>7125319.239999999</v>
      </c>
      <c r="BQ232" s="135">
        <f t="shared" si="178"/>
        <v>0</v>
      </c>
      <c r="BR232" s="141">
        <f t="shared" si="163"/>
        <v>1187553.2066666665</v>
      </c>
      <c r="BS232" s="185">
        <v>797038.2122222224</v>
      </c>
      <c r="BT232" s="135" t="str">
        <f t="shared" si="164"/>
        <v>0</v>
      </c>
      <c r="BU232" s="135">
        <f t="shared" si="179"/>
        <v>4782229.273333334</v>
      </c>
      <c r="BV232" s="135">
        <f t="shared" si="165"/>
        <v>0</v>
      </c>
      <c r="BW232" s="141">
        <f t="shared" si="166"/>
        <v>797038.2122222224</v>
      </c>
      <c r="BX232" s="185">
        <v>226129.46666666662</v>
      </c>
      <c r="BY232" s="135" t="str">
        <f t="shared" si="167"/>
        <v>0</v>
      </c>
      <c r="BZ232" s="135">
        <f t="shared" si="180"/>
        <v>1356776.7999999998</v>
      </c>
      <c r="CA232" s="135">
        <f t="shared" si="168"/>
        <v>0</v>
      </c>
      <c r="CB232" s="141">
        <f t="shared" si="169"/>
        <v>226129.46666666662</v>
      </c>
      <c r="CC232" s="230">
        <f t="shared" si="170"/>
        <v>632192.7888888888</v>
      </c>
      <c r="CD232" s="135" t="str">
        <f t="shared" si="171"/>
        <v>0</v>
      </c>
      <c r="CE232" s="135">
        <f t="shared" si="181"/>
        <v>3793156.7333333325</v>
      </c>
      <c r="CF232" s="135">
        <f t="shared" si="172"/>
        <v>0</v>
      </c>
      <c r="CG232" s="141">
        <f t="shared" si="173"/>
        <v>632192.7888888888</v>
      </c>
      <c r="CH232" s="185">
        <v>0</v>
      </c>
      <c r="CI232" s="135" t="str">
        <f t="shared" si="174"/>
        <v>0</v>
      </c>
      <c r="CJ232" s="135">
        <f t="shared" si="182"/>
        <v>0</v>
      </c>
      <c r="CK232" s="135">
        <f t="shared" si="175"/>
        <v>0</v>
      </c>
      <c r="CL232" s="141">
        <f t="shared" si="176"/>
        <v>0</v>
      </c>
    </row>
    <row r="233" spans="1:90" ht="12.75">
      <c r="A233" s="3" t="s">
        <v>403</v>
      </c>
      <c r="B233" s="3" t="s">
        <v>386</v>
      </c>
      <c r="C233" s="2" t="s">
        <v>236</v>
      </c>
      <c r="D233" s="5">
        <f t="shared" si="159"/>
        <v>37228</v>
      </c>
      <c r="E233" s="190">
        <v>268</v>
      </c>
      <c r="F233" s="18">
        <f t="shared" si="160"/>
        <v>318</v>
      </c>
      <c r="G233" s="214">
        <v>6.625541627646565</v>
      </c>
      <c r="H233" s="202">
        <v>29</v>
      </c>
      <c r="I233"/>
      <c r="J233" s="196">
        <v>8700</v>
      </c>
      <c r="K233" s="196">
        <v>7746</v>
      </c>
      <c r="L233" s="196">
        <v>7705</v>
      </c>
      <c r="M233" s="196">
        <v>5535</v>
      </c>
      <c r="N233" s="196">
        <v>4241</v>
      </c>
      <c r="O233" s="196">
        <v>2347</v>
      </c>
      <c r="P233" s="196">
        <v>899</v>
      </c>
      <c r="Q233" s="196">
        <v>55</v>
      </c>
      <c r="R233" s="196">
        <v>37228</v>
      </c>
      <c r="S233" s="5"/>
      <c r="T233" s="9">
        <f t="shared" si="137"/>
        <v>0.2336950682282153</v>
      </c>
      <c r="U233" s="9">
        <f t="shared" si="138"/>
        <v>0.20806919522939724</v>
      </c>
      <c r="V233" s="9">
        <f t="shared" si="139"/>
        <v>0.20696787364349414</v>
      </c>
      <c r="W233" s="9">
        <f t="shared" si="140"/>
        <v>0.1486784140969163</v>
      </c>
      <c r="X233" s="9">
        <f t="shared" si="141"/>
        <v>0.11391963038573116</v>
      </c>
      <c r="Y233" s="9">
        <f t="shared" si="142"/>
        <v>0.06304394541742775</v>
      </c>
      <c r="Z233" s="9">
        <f t="shared" si="143"/>
        <v>0.02414849038358225</v>
      </c>
      <c r="AA233" s="9">
        <f t="shared" si="144"/>
        <v>0.001477382615235844</v>
      </c>
      <c r="AB233" s="9"/>
      <c r="AC233" s="196">
        <v>57</v>
      </c>
      <c r="AD233" s="196">
        <v>44</v>
      </c>
      <c r="AE233" s="196">
        <v>85</v>
      </c>
      <c r="AF233" s="196">
        <v>77</v>
      </c>
      <c r="AG233" s="196">
        <v>23</v>
      </c>
      <c r="AH233" s="196">
        <v>10</v>
      </c>
      <c r="AI233" s="196">
        <v>6</v>
      </c>
      <c r="AJ233" s="196">
        <v>1</v>
      </c>
      <c r="AK233" s="196">
        <v>303</v>
      </c>
      <c r="AL233" s="5"/>
      <c r="AM233" s="193">
        <v>-8</v>
      </c>
      <c r="AN233" s="193">
        <v>-7</v>
      </c>
      <c r="AO233" s="193">
        <v>7</v>
      </c>
      <c r="AP233" s="193">
        <v>-1</v>
      </c>
      <c r="AQ233" s="193">
        <v>-4</v>
      </c>
      <c r="AR233" s="193">
        <v>2</v>
      </c>
      <c r="AS233" s="193">
        <v>-3</v>
      </c>
      <c r="AT233" s="193">
        <v>-1</v>
      </c>
      <c r="AU233" s="193">
        <v>-15</v>
      </c>
      <c r="AV233">
        <f t="shared" si="145"/>
        <v>8</v>
      </c>
      <c r="AW233">
        <f t="shared" si="146"/>
        <v>7</v>
      </c>
      <c r="AX233">
        <f t="shared" si="147"/>
        <v>-7</v>
      </c>
      <c r="AY233">
        <f t="shared" si="148"/>
        <v>1</v>
      </c>
      <c r="AZ233">
        <f t="shared" si="149"/>
        <v>4</v>
      </c>
      <c r="BA233">
        <f t="shared" si="150"/>
        <v>-2</v>
      </c>
      <c r="BB233">
        <f t="shared" si="151"/>
        <v>3</v>
      </c>
      <c r="BC233">
        <f t="shared" si="152"/>
        <v>1</v>
      </c>
      <c r="BD233">
        <f t="shared" si="153"/>
        <v>15</v>
      </c>
      <c r="BG233" s="188">
        <v>445326.6506666667</v>
      </c>
      <c r="BH233" s="107">
        <f t="shared" si="154"/>
        <v>111331.66266666667</v>
      </c>
      <c r="BI233" s="108">
        <f t="shared" si="155"/>
        <v>2671959.904</v>
      </c>
      <c r="BJ233" s="27">
        <f t="shared" si="156"/>
        <v>667989.976</v>
      </c>
      <c r="BK233" s="25">
        <f t="shared" si="157"/>
        <v>0.8</v>
      </c>
      <c r="BL233" s="26">
        <f t="shared" si="158"/>
        <v>0.2</v>
      </c>
      <c r="BM233" s="111">
        <f t="shared" si="161"/>
        <v>445326.6506666667</v>
      </c>
      <c r="BN233" s="186">
        <v>435095.97333333327</v>
      </c>
      <c r="BO233" s="135">
        <f t="shared" si="162"/>
        <v>108773.99333333332</v>
      </c>
      <c r="BP233" s="135">
        <f t="shared" si="177"/>
        <v>2610575.84</v>
      </c>
      <c r="BQ233" s="135">
        <f t="shared" si="178"/>
        <v>652643.96</v>
      </c>
      <c r="BR233" s="141">
        <f t="shared" si="163"/>
        <v>435095.97333333327</v>
      </c>
      <c r="BS233" s="185">
        <v>302764.18755555555</v>
      </c>
      <c r="BT233" s="135">
        <f t="shared" si="164"/>
        <v>75691.04688888889</v>
      </c>
      <c r="BU233" s="135">
        <f t="shared" si="179"/>
        <v>1816585.1253333334</v>
      </c>
      <c r="BV233" s="135">
        <f t="shared" si="165"/>
        <v>454146.28133333335</v>
      </c>
      <c r="BW233" s="141">
        <f t="shared" si="166"/>
        <v>302764.18755555555</v>
      </c>
      <c r="BX233" s="185">
        <v>541922.88</v>
      </c>
      <c r="BY233" s="135">
        <f t="shared" si="167"/>
        <v>135480.72</v>
      </c>
      <c r="BZ233" s="135">
        <f t="shared" si="180"/>
        <v>3251537.2800000003</v>
      </c>
      <c r="CA233" s="135">
        <f t="shared" si="168"/>
        <v>812884.3200000001</v>
      </c>
      <c r="CB233" s="141">
        <f t="shared" si="169"/>
        <v>541922.88</v>
      </c>
      <c r="CC233" s="230">
        <f t="shared" si="170"/>
        <v>353258.40888888895</v>
      </c>
      <c r="CD233" s="135">
        <f t="shared" si="171"/>
        <v>88314.60222222224</v>
      </c>
      <c r="CE233" s="135">
        <f t="shared" si="181"/>
        <v>2119550.4533333336</v>
      </c>
      <c r="CF233" s="135">
        <f t="shared" si="172"/>
        <v>529887.6133333334</v>
      </c>
      <c r="CG233" s="141">
        <f t="shared" si="173"/>
        <v>353258.40888888895</v>
      </c>
      <c r="CH233" s="185">
        <v>0</v>
      </c>
      <c r="CI233" s="135">
        <f t="shared" si="174"/>
        <v>0</v>
      </c>
      <c r="CJ233" s="135">
        <f t="shared" si="182"/>
        <v>0</v>
      </c>
      <c r="CK233" s="135">
        <f t="shared" si="175"/>
        <v>0</v>
      </c>
      <c r="CL233" s="141">
        <f t="shared" si="176"/>
        <v>0</v>
      </c>
    </row>
    <row r="234" spans="1:90" ht="12.75">
      <c r="A234" s="3" t="s">
        <v>381</v>
      </c>
      <c r="B234" s="3" t="s">
        <v>375</v>
      </c>
      <c r="C234" s="2" t="s">
        <v>237</v>
      </c>
      <c r="D234" s="5">
        <f t="shared" si="159"/>
        <v>49006</v>
      </c>
      <c r="E234" s="190">
        <v>330</v>
      </c>
      <c r="F234" s="18">
        <f t="shared" si="160"/>
        <v>273</v>
      </c>
      <c r="G234" s="214">
        <v>10.954086084374474</v>
      </c>
      <c r="H234" s="202">
        <v>70</v>
      </c>
      <c r="I234"/>
      <c r="J234" s="196">
        <v>1689</v>
      </c>
      <c r="K234" s="196">
        <v>3134</v>
      </c>
      <c r="L234" s="196">
        <v>10714</v>
      </c>
      <c r="M234" s="196">
        <v>11585</v>
      </c>
      <c r="N234" s="196">
        <v>7306</v>
      </c>
      <c r="O234" s="196">
        <v>5772</v>
      </c>
      <c r="P234" s="196">
        <v>7505</v>
      </c>
      <c r="Q234" s="196">
        <v>1301</v>
      </c>
      <c r="R234" s="196">
        <v>49006</v>
      </c>
      <c r="S234" s="5"/>
      <c r="T234" s="9">
        <f t="shared" si="137"/>
        <v>0.03446516753050647</v>
      </c>
      <c r="U234" s="9">
        <f t="shared" si="138"/>
        <v>0.0639513528955638</v>
      </c>
      <c r="V234" s="9">
        <f t="shared" si="139"/>
        <v>0.21862629065828673</v>
      </c>
      <c r="W234" s="9">
        <f t="shared" si="140"/>
        <v>0.23639962453577112</v>
      </c>
      <c r="X234" s="9">
        <f t="shared" si="141"/>
        <v>0.1490837856588989</v>
      </c>
      <c r="Y234" s="9">
        <f t="shared" si="142"/>
        <v>0.11778149614332939</v>
      </c>
      <c r="Z234" s="9">
        <f t="shared" si="143"/>
        <v>0.1531445129167857</v>
      </c>
      <c r="AA234" s="9">
        <f t="shared" si="144"/>
        <v>0.026547769660857853</v>
      </c>
      <c r="AB234" s="9"/>
      <c r="AC234" s="196">
        <v>24</v>
      </c>
      <c r="AD234" s="196">
        <v>5</v>
      </c>
      <c r="AE234" s="196">
        <v>75</v>
      </c>
      <c r="AF234" s="196">
        <v>-9</v>
      </c>
      <c r="AG234" s="196">
        <v>49</v>
      </c>
      <c r="AH234" s="196">
        <v>7</v>
      </c>
      <c r="AI234" s="196">
        <v>67</v>
      </c>
      <c r="AJ234" s="196">
        <v>23</v>
      </c>
      <c r="AK234" s="196">
        <v>241</v>
      </c>
      <c r="AL234" s="5"/>
      <c r="AM234" s="193">
        <v>-6</v>
      </c>
      <c r="AN234" s="193">
        <v>14</v>
      </c>
      <c r="AO234" s="193">
        <v>3</v>
      </c>
      <c r="AP234" s="193">
        <v>-19</v>
      </c>
      <c r="AQ234" s="193">
        <v>-11</v>
      </c>
      <c r="AR234" s="193">
        <v>-2</v>
      </c>
      <c r="AS234" s="193">
        <v>-12</v>
      </c>
      <c r="AT234" s="193">
        <v>1</v>
      </c>
      <c r="AU234" s="193">
        <v>-32</v>
      </c>
      <c r="AV234">
        <f t="shared" si="145"/>
        <v>6</v>
      </c>
      <c r="AW234">
        <f t="shared" si="146"/>
        <v>-14</v>
      </c>
      <c r="AX234">
        <f t="shared" si="147"/>
        <v>-3</v>
      </c>
      <c r="AY234">
        <f t="shared" si="148"/>
        <v>19</v>
      </c>
      <c r="AZ234">
        <f t="shared" si="149"/>
        <v>11</v>
      </c>
      <c r="BA234">
        <f t="shared" si="150"/>
        <v>2</v>
      </c>
      <c r="BB234">
        <f t="shared" si="151"/>
        <v>12</v>
      </c>
      <c r="BC234">
        <f t="shared" si="152"/>
        <v>-1</v>
      </c>
      <c r="BD234">
        <f t="shared" si="153"/>
        <v>32</v>
      </c>
      <c r="BG234" s="188">
        <v>282342.98133333336</v>
      </c>
      <c r="BH234" s="107">
        <f t="shared" si="154"/>
        <v>70585.74533333334</v>
      </c>
      <c r="BI234" s="108">
        <f t="shared" si="155"/>
        <v>1694057.8880000003</v>
      </c>
      <c r="BJ234" s="27">
        <f t="shared" si="156"/>
        <v>423514.47200000007</v>
      </c>
      <c r="BK234" s="25">
        <f t="shared" si="157"/>
        <v>0.8</v>
      </c>
      <c r="BL234" s="26">
        <f t="shared" si="158"/>
        <v>0.2</v>
      </c>
      <c r="BM234" s="111">
        <f t="shared" si="161"/>
        <v>282342.98133333336</v>
      </c>
      <c r="BN234" s="186">
        <v>363653.8897777777</v>
      </c>
      <c r="BO234" s="135">
        <f t="shared" si="162"/>
        <v>90913.47244444443</v>
      </c>
      <c r="BP234" s="135">
        <f t="shared" si="177"/>
        <v>2181923.3386666663</v>
      </c>
      <c r="BQ234" s="135">
        <f t="shared" si="178"/>
        <v>545480.8346666666</v>
      </c>
      <c r="BR234" s="141">
        <f t="shared" si="163"/>
        <v>363653.8897777777</v>
      </c>
      <c r="BS234" s="185">
        <v>329575.3226666667</v>
      </c>
      <c r="BT234" s="135">
        <f t="shared" si="164"/>
        <v>82393.83066666668</v>
      </c>
      <c r="BU234" s="135">
        <f t="shared" si="179"/>
        <v>1977451.9360000002</v>
      </c>
      <c r="BV234" s="135">
        <f t="shared" si="165"/>
        <v>494362.98400000005</v>
      </c>
      <c r="BW234" s="141">
        <f t="shared" si="166"/>
        <v>329575.3226666667</v>
      </c>
      <c r="BX234" s="185">
        <v>413401.4933333334</v>
      </c>
      <c r="BY234" s="135">
        <f t="shared" si="167"/>
        <v>103350.37333333335</v>
      </c>
      <c r="BZ234" s="135">
        <f t="shared" si="180"/>
        <v>2480408.9600000004</v>
      </c>
      <c r="CA234" s="135">
        <f t="shared" si="168"/>
        <v>620102.2400000001</v>
      </c>
      <c r="CB234" s="141">
        <f t="shared" si="169"/>
        <v>413401.4933333334</v>
      </c>
      <c r="CC234" s="230">
        <f t="shared" si="170"/>
        <v>429460.01600000006</v>
      </c>
      <c r="CD234" s="135">
        <f t="shared" si="171"/>
        <v>107365.00400000002</v>
      </c>
      <c r="CE234" s="135">
        <f t="shared" si="181"/>
        <v>2576760.0960000004</v>
      </c>
      <c r="CF234" s="135">
        <f t="shared" si="172"/>
        <v>644190.0240000001</v>
      </c>
      <c r="CG234" s="141">
        <f t="shared" si="173"/>
        <v>429460.01600000006</v>
      </c>
      <c r="CH234" s="185">
        <v>0</v>
      </c>
      <c r="CI234" s="135">
        <f t="shared" si="174"/>
        <v>0</v>
      </c>
      <c r="CJ234" s="135">
        <f t="shared" si="182"/>
        <v>0</v>
      </c>
      <c r="CK234" s="135">
        <f t="shared" si="175"/>
        <v>0</v>
      </c>
      <c r="CL234" s="141">
        <f t="shared" si="176"/>
        <v>0</v>
      </c>
    </row>
    <row r="235" spans="1:90" ht="12.75">
      <c r="A235" s="3"/>
      <c r="B235" s="3" t="s">
        <v>386</v>
      </c>
      <c r="C235" s="2" t="s">
        <v>238</v>
      </c>
      <c r="D235" s="5">
        <f t="shared" si="159"/>
        <v>240672</v>
      </c>
      <c r="E235" s="190">
        <v>2186</v>
      </c>
      <c r="F235" s="18">
        <f t="shared" si="160"/>
        <v>1010</v>
      </c>
      <c r="G235" s="214">
        <v>4.838277688340039</v>
      </c>
      <c r="H235" s="202">
        <v>198</v>
      </c>
      <c r="I235"/>
      <c r="J235" s="196">
        <v>140733</v>
      </c>
      <c r="K235" s="196">
        <v>38260</v>
      </c>
      <c r="L235" s="196">
        <v>30498</v>
      </c>
      <c r="M235" s="196">
        <v>15417</v>
      </c>
      <c r="N235" s="196">
        <v>8804</v>
      </c>
      <c r="O235" s="196">
        <v>4092</v>
      </c>
      <c r="P235" s="196">
        <v>2691</v>
      </c>
      <c r="Q235" s="196">
        <v>177</v>
      </c>
      <c r="R235" s="196">
        <v>240672</v>
      </c>
      <c r="S235" s="5"/>
      <c r="T235" s="9">
        <f t="shared" si="137"/>
        <v>0.5847501994415636</v>
      </c>
      <c r="U235" s="9">
        <f t="shared" si="138"/>
        <v>0.1589715463369233</v>
      </c>
      <c r="V235" s="9">
        <f t="shared" si="139"/>
        <v>0.12672018348623854</v>
      </c>
      <c r="W235" s="9">
        <f t="shared" si="140"/>
        <v>0.06405813721579577</v>
      </c>
      <c r="X235" s="9">
        <f t="shared" si="141"/>
        <v>0.03658090679430927</v>
      </c>
      <c r="Y235" s="9">
        <f t="shared" si="142"/>
        <v>0.017002393298763463</v>
      </c>
      <c r="Z235" s="9">
        <f t="shared" si="143"/>
        <v>0.01118119266055046</v>
      </c>
      <c r="AA235" s="9">
        <f t="shared" si="144"/>
        <v>0.0007354407658556043</v>
      </c>
      <c r="AB235" s="9"/>
      <c r="AC235" s="196">
        <v>187</v>
      </c>
      <c r="AD235" s="196">
        <v>189</v>
      </c>
      <c r="AE235" s="196">
        <v>191</v>
      </c>
      <c r="AF235" s="196">
        <v>138</v>
      </c>
      <c r="AG235" s="196">
        <v>22</v>
      </c>
      <c r="AH235" s="196">
        <v>34</v>
      </c>
      <c r="AI235" s="196">
        <v>24</v>
      </c>
      <c r="AJ235" s="196">
        <v>2</v>
      </c>
      <c r="AK235" s="196">
        <v>787</v>
      </c>
      <c r="AL235" s="5"/>
      <c r="AM235" s="193">
        <v>-130</v>
      </c>
      <c r="AN235" s="193">
        <v>-20</v>
      </c>
      <c r="AO235" s="193">
        <v>-34</v>
      </c>
      <c r="AP235" s="193">
        <v>-27</v>
      </c>
      <c r="AQ235" s="193">
        <v>-11</v>
      </c>
      <c r="AR235" s="193">
        <v>3</v>
      </c>
      <c r="AS235" s="193">
        <v>-1</v>
      </c>
      <c r="AT235" s="193">
        <v>-3</v>
      </c>
      <c r="AU235" s="193">
        <v>-223</v>
      </c>
      <c r="AV235">
        <f t="shared" si="145"/>
        <v>130</v>
      </c>
      <c r="AW235">
        <f t="shared" si="146"/>
        <v>20</v>
      </c>
      <c r="AX235">
        <f t="shared" si="147"/>
        <v>34</v>
      </c>
      <c r="AY235">
        <f t="shared" si="148"/>
        <v>27</v>
      </c>
      <c r="AZ235">
        <f t="shared" si="149"/>
        <v>11</v>
      </c>
      <c r="BA235">
        <f t="shared" si="150"/>
        <v>-3</v>
      </c>
      <c r="BB235">
        <f t="shared" si="151"/>
        <v>1</v>
      </c>
      <c r="BC235">
        <f t="shared" si="152"/>
        <v>3</v>
      </c>
      <c r="BD235">
        <f t="shared" si="153"/>
        <v>223</v>
      </c>
      <c r="BG235" s="188">
        <v>1957818.94</v>
      </c>
      <c r="BH235" s="107" t="str">
        <f t="shared" si="154"/>
        <v>0</v>
      </c>
      <c r="BI235" s="108">
        <f t="shared" si="155"/>
        <v>11746913.64</v>
      </c>
      <c r="BJ235" s="27">
        <f t="shared" si="156"/>
        <v>0</v>
      </c>
      <c r="BK235" s="25" t="str">
        <f t="shared" si="157"/>
        <v>100%</v>
      </c>
      <c r="BL235" s="26" t="str">
        <f t="shared" si="158"/>
        <v>0%</v>
      </c>
      <c r="BM235" s="111">
        <f t="shared" si="161"/>
        <v>1957818.94</v>
      </c>
      <c r="BN235" s="186">
        <v>1417553.698888889</v>
      </c>
      <c r="BO235" s="135" t="str">
        <f t="shared" si="162"/>
        <v>0</v>
      </c>
      <c r="BP235" s="135">
        <f t="shared" si="177"/>
        <v>8505322.193333335</v>
      </c>
      <c r="BQ235" s="135">
        <f t="shared" si="178"/>
        <v>0</v>
      </c>
      <c r="BR235" s="141">
        <f t="shared" si="163"/>
        <v>1417553.698888889</v>
      </c>
      <c r="BS235" s="185">
        <v>1219646.6966666668</v>
      </c>
      <c r="BT235" s="135" t="str">
        <f t="shared" si="164"/>
        <v>0</v>
      </c>
      <c r="BU235" s="135">
        <f t="shared" si="179"/>
        <v>7317880.180000001</v>
      </c>
      <c r="BV235" s="135">
        <f t="shared" si="165"/>
        <v>0</v>
      </c>
      <c r="BW235" s="141">
        <f t="shared" si="166"/>
        <v>1219646.6966666668</v>
      </c>
      <c r="BX235" s="185">
        <v>1358946.5333333334</v>
      </c>
      <c r="BY235" s="135" t="str">
        <f t="shared" si="167"/>
        <v>0</v>
      </c>
      <c r="BZ235" s="135">
        <f t="shared" si="180"/>
        <v>8153679.200000001</v>
      </c>
      <c r="CA235" s="135">
        <f t="shared" si="168"/>
        <v>0</v>
      </c>
      <c r="CB235" s="141">
        <f t="shared" si="169"/>
        <v>1358946.5333333334</v>
      </c>
      <c r="CC235" s="230">
        <f t="shared" si="170"/>
        <v>1354761.1533333333</v>
      </c>
      <c r="CD235" s="135" t="str">
        <f t="shared" si="171"/>
        <v>0</v>
      </c>
      <c r="CE235" s="135">
        <f t="shared" si="181"/>
        <v>8128566.92</v>
      </c>
      <c r="CF235" s="135">
        <f t="shared" si="172"/>
        <v>0</v>
      </c>
      <c r="CG235" s="141">
        <f t="shared" si="173"/>
        <v>1354761.1533333333</v>
      </c>
      <c r="CH235" s="185">
        <v>0</v>
      </c>
      <c r="CI235" s="135" t="str">
        <f t="shared" si="174"/>
        <v>0</v>
      </c>
      <c r="CJ235" s="135">
        <f t="shared" si="182"/>
        <v>0</v>
      </c>
      <c r="CK235" s="135">
        <f t="shared" si="175"/>
        <v>0</v>
      </c>
      <c r="CL235" s="141">
        <f t="shared" si="176"/>
        <v>0</v>
      </c>
    </row>
    <row r="236" spans="1:90" ht="12.75">
      <c r="A236" s="3" t="s">
        <v>381</v>
      </c>
      <c r="B236" s="3" t="s">
        <v>375</v>
      </c>
      <c r="C236" s="2" t="s">
        <v>239</v>
      </c>
      <c r="D236" s="5">
        <f t="shared" si="159"/>
        <v>49587</v>
      </c>
      <c r="E236" s="190">
        <v>608</v>
      </c>
      <c r="F236" s="18">
        <f t="shared" si="160"/>
        <v>294</v>
      </c>
      <c r="G236" s="214">
        <v>7.62501199029071</v>
      </c>
      <c r="H236" s="202">
        <v>45</v>
      </c>
      <c r="I236"/>
      <c r="J236" s="196">
        <v>6829</v>
      </c>
      <c r="K236" s="196">
        <v>12235</v>
      </c>
      <c r="L236" s="196">
        <v>13712</v>
      </c>
      <c r="M236" s="196">
        <v>7638</v>
      </c>
      <c r="N236" s="196">
        <v>4689</v>
      </c>
      <c r="O236" s="196">
        <v>2583</v>
      </c>
      <c r="P236" s="196">
        <v>1810</v>
      </c>
      <c r="Q236" s="196">
        <v>91</v>
      </c>
      <c r="R236" s="196">
        <v>49587</v>
      </c>
      <c r="S236" s="5"/>
      <c r="T236" s="9">
        <f t="shared" si="137"/>
        <v>0.13771754693770544</v>
      </c>
      <c r="U236" s="9">
        <f t="shared" si="138"/>
        <v>0.24673805634541313</v>
      </c>
      <c r="V236" s="9">
        <f t="shared" si="139"/>
        <v>0.27652408897493297</v>
      </c>
      <c r="W236" s="9">
        <f t="shared" si="140"/>
        <v>0.15403230685461916</v>
      </c>
      <c r="X236" s="9">
        <f t="shared" si="141"/>
        <v>0.09456107447516486</v>
      </c>
      <c r="Y236" s="9">
        <f t="shared" si="142"/>
        <v>0.05209026559380483</v>
      </c>
      <c r="Z236" s="9">
        <f t="shared" si="143"/>
        <v>0.03650150240990582</v>
      </c>
      <c r="AA236" s="9">
        <f t="shared" si="144"/>
        <v>0.0018351584084538286</v>
      </c>
      <c r="AB236" s="9"/>
      <c r="AC236" s="196">
        <v>50</v>
      </c>
      <c r="AD236" s="196">
        <v>41</v>
      </c>
      <c r="AE236" s="196">
        <v>4</v>
      </c>
      <c r="AF236" s="196">
        <v>19</v>
      </c>
      <c r="AG236" s="196">
        <v>17</v>
      </c>
      <c r="AH236" s="196">
        <v>0</v>
      </c>
      <c r="AI236" s="196">
        <v>5</v>
      </c>
      <c r="AJ236" s="196">
        <v>0</v>
      </c>
      <c r="AK236" s="196">
        <v>136</v>
      </c>
      <c r="AL236" s="5"/>
      <c r="AM236" s="193">
        <v>-13</v>
      </c>
      <c r="AN236" s="193">
        <v>-53</v>
      </c>
      <c r="AO236" s="193">
        <v>-61</v>
      </c>
      <c r="AP236" s="193">
        <v>-16</v>
      </c>
      <c r="AQ236" s="193">
        <v>-12</v>
      </c>
      <c r="AR236" s="193">
        <v>-4</v>
      </c>
      <c r="AS236" s="193">
        <v>-1</v>
      </c>
      <c r="AT236" s="193">
        <v>2</v>
      </c>
      <c r="AU236" s="193">
        <v>-158</v>
      </c>
      <c r="AV236">
        <f t="shared" si="145"/>
        <v>13</v>
      </c>
      <c r="AW236">
        <f t="shared" si="146"/>
        <v>53</v>
      </c>
      <c r="AX236">
        <f t="shared" si="147"/>
        <v>61</v>
      </c>
      <c r="AY236">
        <f t="shared" si="148"/>
        <v>16</v>
      </c>
      <c r="AZ236">
        <f t="shared" si="149"/>
        <v>12</v>
      </c>
      <c r="BA236">
        <f t="shared" si="150"/>
        <v>4</v>
      </c>
      <c r="BB236">
        <f t="shared" si="151"/>
        <v>1</v>
      </c>
      <c r="BC236">
        <f t="shared" si="152"/>
        <v>-2</v>
      </c>
      <c r="BD236">
        <f t="shared" si="153"/>
        <v>158</v>
      </c>
      <c r="BG236" s="188">
        <v>372278.24</v>
      </c>
      <c r="BH236" s="107">
        <f t="shared" si="154"/>
        <v>93069.56</v>
      </c>
      <c r="BI236" s="108">
        <f t="shared" si="155"/>
        <v>2233669.44</v>
      </c>
      <c r="BJ236" s="27">
        <f t="shared" si="156"/>
        <v>558417.36</v>
      </c>
      <c r="BK236" s="25">
        <f t="shared" si="157"/>
        <v>0.8</v>
      </c>
      <c r="BL236" s="26">
        <f t="shared" si="158"/>
        <v>0.2</v>
      </c>
      <c r="BM236" s="111">
        <f t="shared" si="161"/>
        <v>372278.24</v>
      </c>
      <c r="BN236" s="186">
        <v>379569.91911111114</v>
      </c>
      <c r="BO236" s="135">
        <f t="shared" si="162"/>
        <v>94892.47977777779</v>
      </c>
      <c r="BP236" s="135">
        <f t="shared" si="177"/>
        <v>2277419.5146666667</v>
      </c>
      <c r="BQ236" s="135">
        <f t="shared" si="178"/>
        <v>569354.8786666667</v>
      </c>
      <c r="BR236" s="141">
        <f t="shared" si="163"/>
        <v>379569.91911111114</v>
      </c>
      <c r="BS236" s="185">
        <v>284925.2124444445</v>
      </c>
      <c r="BT236" s="135">
        <f t="shared" si="164"/>
        <v>71231.30311111112</v>
      </c>
      <c r="BU236" s="135">
        <f t="shared" si="179"/>
        <v>1709551.274666667</v>
      </c>
      <c r="BV236" s="135">
        <f t="shared" si="165"/>
        <v>427387.81866666675</v>
      </c>
      <c r="BW236" s="141">
        <f t="shared" si="166"/>
        <v>284925.2124444445</v>
      </c>
      <c r="BX236" s="185">
        <v>253579.62666666668</v>
      </c>
      <c r="BY236" s="135">
        <f t="shared" si="167"/>
        <v>63394.90666666667</v>
      </c>
      <c r="BZ236" s="135">
        <f t="shared" si="180"/>
        <v>1521477.76</v>
      </c>
      <c r="CA236" s="135">
        <f t="shared" si="168"/>
        <v>380369.44</v>
      </c>
      <c r="CB236" s="141">
        <f t="shared" si="169"/>
        <v>253579.62666666668</v>
      </c>
      <c r="CC236" s="230">
        <f t="shared" si="170"/>
        <v>312198.4071111111</v>
      </c>
      <c r="CD236" s="135">
        <f t="shared" si="171"/>
        <v>78049.60177777777</v>
      </c>
      <c r="CE236" s="135">
        <f t="shared" si="181"/>
        <v>1873190.4426666666</v>
      </c>
      <c r="CF236" s="135">
        <f t="shared" si="172"/>
        <v>468297.61066666665</v>
      </c>
      <c r="CG236" s="141">
        <f t="shared" si="173"/>
        <v>312198.4071111111</v>
      </c>
      <c r="CH236" s="185">
        <v>0</v>
      </c>
      <c r="CI236" s="135">
        <f t="shared" si="174"/>
        <v>0</v>
      </c>
      <c r="CJ236" s="135">
        <f t="shared" si="182"/>
        <v>0</v>
      </c>
      <c r="CK236" s="135">
        <f t="shared" si="175"/>
        <v>0</v>
      </c>
      <c r="CL236" s="141">
        <f t="shared" si="176"/>
        <v>0</v>
      </c>
    </row>
    <row r="237" spans="1:90" ht="12.75">
      <c r="A237" s="3"/>
      <c r="B237" s="3" t="s">
        <v>390</v>
      </c>
      <c r="C237" s="2" t="s">
        <v>240</v>
      </c>
      <c r="D237" s="5">
        <f t="shared" si="159"/>
        <v>136518</v>
      </c>
      <c r="E237" s="190">
        <v>1561</v>
      </c>
      <c r="F237" s="18">
        <f t="shared" si="160"/>
        <v>1049</v>
      </c>
      <c r="G237" s="214">
        <v>7.195200577761199</v>
      </c>
      <c r="H237" s="202">
        <v>200</v>
      </c>
      <c r="I237"/>
      <c r="J237" s="196">
        <v>25873</v>
      </c>
      <c r="K237" s="196">
        <v>35251</v>
      </c>
      <c r="L237" s="196">
        <v>28369</v>
      </c>
      <c r="M237" s="196">
        <v>19631</v>
      </c>
      <c r="N237" s="196">
        <v>14767</v>
      </c>
      <c r="O237" s="196">
        <v>7915</v>
      </c>
      <c r="P237" s="196">
        <v>4380</v>
      </c>
      <c r="Q237" s="196">
        <v>332</v>
      </c>
      <c r="R237" s="196">
        <v>136518</v>
      </c>
      <c r="S237" s="5"/>
      <c r="T237" s="9">
        <f t="shared" si="137"/>
        <v>0.18952079579249623</v>
      </c>
      <c r="U237" s="9">
        <f t="shared" si="138"/>
        <v>0.2582150339149416</v>
      </c>
      <c r="V237" s="9">
        <f t="shared" si="139"/>
        <v>0.2078040990931599</v>
      </c>
      <c r="W237" s="9">
        <f t="shared" si="140"/>
        <v>0.14379788745806413</v>
      </c>
      <c r="X237" s="9">
        <f t="shared" si="141"/>
        <v>0.10816888615420678</v>
      </c>
      <c r="Y237" s="9">
        <f t="shared" si="142"/>
        <v>0.057977702574019546</v>
      </c>
      <c r="Z237" s="9">
        <f t="shared" si="143"/>
        <v>0.03208368127279919</v>
      </c>
      <c r="AA237" s="9">
        <f t="shared" si="144"/>
        <v>0.0024319137403126328</v>
      </c>
      <c r="AB237" s="9"/>
      <c r="AC237" s="196">
        <v>24</v>
      </c>
      <c r="AD237" s="196">
        <v>242</v>
      </c>
      <c r="AE237" s="196">
        <v>161</v>
      </c>
      <c r="AF237" s="196">
        <v>142</v>
      </c>
      <c r="AG237" s="196">
        <v>157</v>
      </c>
      <c r="AH237" s="196">
        <v>107</v>
      </c>
      <c r="AI237" s="196">
        <v>34</v>
      </c>
      <c r="AJ237" s="196">
        <v>2</v>
      </c>
      <c r="AK237" s="196">
        <v>869</v>
      </c>
      <c r="AL237" s="5"/>
      <c r="AM237" s="193">
        <v>-122</v>
      </c>
      <c r="AN237" s="193">
        <v>-23</v>
      </c>
      <c r="AO237" s="193">
        <v>-6</v>
      </c>
      <c r="AP237" s="193">
        <v>0</v>
      </c>
      <c r="AQ237" s="193">
        <v>-18</v>
      </c>
      <c r="AR237" s="193">
        <v>-12</v>
      </c>
      <c r="AS237" s="193">
        <v>2</v>
      </c>
      <c r="AT237" s="193">
        <v>-1</v>
      </c>
      <c r="AU237" s="193">
        <v>-180</v>
      </c>
      <c r="AV237">
        <f t="shared" si="145"/>
        <v>122</v>
      </c>
      <c r="AW237">
        <f t="shared" si="146"/>
        <v>23</v>
      </c>
      <c r="AX237">
        <f t="shared" si="147"/>
        <v>6</v>
      </c>
      <c r="AY237">
        <f t="shared" si="148"/>
        <v>0</v>
      </c>
      <c r="AZ237">
        <f t="shared" si="149"/>
        <v>18</v>
      </c>
      <c r="BA237">
        <f t="shared" si="150"/>
        <v>12</v>
      </c>
      <c r="BB237">
        <f t="shared" si="151"/>
        <v>-2</v>
      </c>
      <c r="BC237">
        <f t="shared" si="152"/>
        <v>1</v>
      </c>
      <c r="BD237">
        <f t="shared" si="153"/>
        <v>180</v>
      </c>
      <c r="BG237" s="188">
        <v>1791668.9866666668</v>
      </c>
      <c r="BH237" s="107" t="str">
        <f t="shared" si="154"/>
        <v>0</v>
      </c>
      <c r="BI237" s="108">
        <f t="shared" si="155"/>
        <v>10750013.920000002</v>
      </c>
      <c r="BJ237" s="27">
        <f t="shared" si="156"/>
        <v>0</v>
      </c>
      <c r="BK237" s="25" t="str">
        <f t="shared" si="157"/>
        <v>100%</v>
      </c>
      <c r="BL237" s="26" t="str">
        <f t="shared" si="158"/>
        <v>0%</v>
      </c>
      <c r="BM237" s="111">
        <f t="shared" si="161"/>
        <v>1791668.9866666668</v>
      </c>
      <c r="BN237" s="186">
        <v>1037913.88</v>
      </c>
      <c r="BO237" s="135" t="str">
        <f t="shared" si="162"/>
        <v>0</v>
      </c>
      <c r="BP237" s="135">
        <f t="shared" si="177"/>
        <v>6227483.28</v>
      </c>
      <c r="BQ237" s="135">
        <f t="shared" si="178"/>
        <v>0</v>
      </c>
      <c r="BR237" s="141">
        <f t="shared" si="163"/>
        <v>1037913.88</v>
      </c>
      <c r="BS237" s="185">
        <v>1373791.7033333336</v>
      </c>
      <c r="BT237" s="135" t="str">
        <f t="shared" si="164"/>
        <v>0</v>
      </c>
      <c r="BU237" s="135">
        <f t="shared" si="179"/>
        <v>8242750.220000002</v>
      </c>
      <c r="BV237" s="135">
        <f t="shared" si="165"/>
        <v>0</v>
      </c>
      <c r="BW237" s="141">
        <f t="shared" si="166"/>
        <v>1373791.7033333336</v>
      </c>
      <c r="BX237" s="185">
        <v>1554573.066666667</v>
      </c>
      <c r="BY237" s="135" t="str">
        <f t="shared" si="167"/>
        <v>0</v>
      </c>
      <c r="BZ237" s="135">
        <f t="shared" si="180"/>
        <v>9327438.400000002</v>
      </c>
      <c r="CA237" s="135">
        <f t="shared" si="168"/>
        <v>0</v>
      </c>
      <c r="CB237" s="141">
        <f t="shared" si="169"/>
        <v>1554573.066666667</v>
      </c>
      <c r="CC237" s="230">
        <f t="shared" si="170"/>
        <v>1595231.2200000002</v>
      </c>
      <c r="CD237" s="135" t="str">
        <f t="shared" si="171"/>
        <v>0</v>
      </c>
      <c r="CE237" s="135">
        <f t="shared" si="181"/>
        <v>9571387.32</v>
      </c>
      <c r="CF237" s="135">
        <f t="shared" si="172"/>
        <v>0</v>
      </c>
      <c r="CG237" s="141">
        <f t="shared" si="173"/>
        <v>1595231.2200000002</v>
      </c>
      <c r="CH237" s="185">
        <v>0</v>
      </c>
      <c r="CI237" s="135" t="str">
        <f t="shared" si="174"/>
        <v>0</v>
      </c>
      <c r="CJ237" s="135">
        <f t="shared" si="182"/>
        <v>0</v>
      </c>
      <c r="CK237" s="135">
        <f t="shared" si="175"/>
        <v>0</v>
      </c>
      <c r="CL237" s="141">
        <f t="shared" si="176"/>
        <v>0</v>
      </c>
    </row>
    <row r="238" spans="1:90" ht="12.75">
      <c r="A238" s="3"/>
      <c r="B238" s="3" t="s">
        <v>375</v>
      </c>
      <c r="C238" s="2" t="s">
        <v>241</v>
      </c>
      <c r="D238" s="5">
        <f t="shared" si="159"/>
        <v>51364</v>
      </c>
      <c r="E238" s="190">
        <v>160</v>
      </c>
      <c r="F238" s="18">
        <f t="shared" si="160"/>
        <v>364</v>
      </c>
      <c r="G238" s="214">
        <v>7.08116156637079</v>
      </c>
      <c r="H238" s="202">
        <v>81</v>
      </c>
      <c r="I238"/>
      <c r="J238" s="196">
        <v>1294</v>
      </c>
      <c r="K238" s="196">
        <v>9328</v>
      </c>
      <c r="L238" s="196">
        <v>21785</v>
      </c>
      <c r="M238" s="196">
        <v>12687</v>
      </c>
      <c r="N238" s="196">
        <v>4307</v>
      </c>
      <c r="O238" s="196">
        <v>1628</v>
      </c>
      <c r="P238" s="196">
        <v>327</v>
      </c>
      <c r="Q238" s="196">
        <v>8</v>
      </c>
      <c r="R238" s="196">
        <v>51364</v>
      </c>
      <c r="S238" s="5"/>
      <c r="T238" s="9">
        <f t="shared" si="137"/>
        <v>0.02519274199828674</v>
      </c>
      <c r="U238" s="9">
        <f t="shared" si="138"/>
        <v>0.18160579394128182</v>
      </c>
      <c r="V238" s="9">
        <f t="shared" si="139"/>
        <v>0.4241297406744023</v>
      </c>
      <c r="W238" s="9">
        <f t="shared" si="140"/>
        <v>0.24700179113776186</v>
      </c>
      <c r="X238" s="9">
        <f t="shared" si="141"/>
        <v>0.08385250369908885</v>
      </c>
      <c r="Y238" s="9">
        <f t="shared" si="142"/>
        <v>0.031695350829374656</v>
      </c>
      <c r="Z238" s="9">
        <f t="shared" si="143"/>
        <v>0.006366326610077097</v>
      </c>
      <c r="AA238" s="9">
        <f t="shared" si="144"/>
        <v>0.0001557511097266568</v>
      </c>
      <c r="AB238" s="9"/>
      <c r="AC238" s="196">
        <v>19</v>
      </c>
      <c r="AD238" s="196">
        <v>-14</v>
      </c>
      <c r="AE238" s="196">
        <v>176</v>
      </c>
      <c r="AF238" s="196">
        <v>82</v>
      </c>
      <c r="AG238" s="196">
        <v>78</v>
      </c>
      <c r="AH238" s="196">
        <v>30</v>
      </c>
      <c r="AI238" s="196">
        <v>-1</v>
      </c>
      <c r="AJ238" s="196">
        <v>0</v>
      </c>
      <c r="AK238" s="196">
        <v>370</v>
      </c>
      <c r="AL238" s="5"/>
      <c r="AM238" s="193">
        <v>11</v>
      </c>
      <c r="AN238" s="193">
        <v>-16</v>
      </c>
      <c r="AO238" s="193">
        <v>27</v>
      </c>
      <c r="AP238" s="193">
        <v>-11</v>
      </c>
      <c r="AQ238" s="193">
        <v>-5</v>
      </c>
      <c r="AR238" s="193">
        <v>0</v>
      </c>
      <c r="AS238" s="193">
        <v>0</v>
      </c>
      <c r="AT238" s="193">
        <v>0</v>
      </c>
      <c r="AU238" s="193">
        <v>6</v>
      </c>
      <c r="AV238">
        <f t="shared" si="145"/>
        <v>-11</v>
      </c>
      <c r="AW238">
        <f t="shared" si="146"/>
        <v>16</v>
      </c>
      <c r="AX238">
        <f t="shared" si="147"/>
        <v>-27</v>
      </c>
      <c r="AY238">
        <f t="shared" si="148"/>
        <v>11</v>
      </c>
      <c r="AZ238">
        <f t="shared" si="149"/>
        <v>5</v>
      </c>
      <c r="BA238">
        <f t="shared" si="150"/>
        <v>0</v>
      </c>
      <c r="BB238">
        <f t="shared" si="151"/>
        <v>0</v>
      </c>
      <c r="BC238">
        <f t="shared" si="152"/>
        <v>0</v>
      </c>
      <c r="BD238">
        <f t="shared" si="153"/>
        <v>-6</v>
      </c>
      <c r="BG238" s="188">
        <v>453993.9533333333</v>
      </c>
      <c r="BH238" s="107" t="str">
        <f t="shared" si="154"/>
        <v>0</v>
      </c>
      <c r="BI238" s="108">
        <f t="shared" si="155"/>
        <v>2723963.7199999997</v>
      </c>
      <c r="BJ238" s="27">
        <f t="shared" si="156"/>
        <v>0</v>
      </c>
      <c r="BK238" s="25" t="str">
        <f t="shared" si="157"/>
        <v>100%</v>
      </c>
      <c r="BL238" s="26" t="str">
        <f t="shared" si="158"/>
        <v>0%</v>
      </c>
      <c r="BM238" s="111">
        <f t="shared" si="161"/>
        <v>453993.9533333333</v>
      </c>
      <c r="BN238" s="186">
        <v>902965.742222222</v>
      </c>
      <c r="BO238" s="135" t="str">
        <f t="shared" si="162"/>
        <v>0</v>
      </c>
      <c r="BP238" s="135">
        <f t="shared" si="177"/>
        <v>5417794.453333332</v>
      </c>
      <c r="BQ238" s="135">
        <f t="shared" si="178"/>
        <v>0</v>
      </c>
      <c r="BR238" s="141">
        <f t="shared" si="163"/>
        <v>902965.742222222</v>
      </c>
      <c r="BS238" s="185">
        <v>402193.1688888889</v>
      </c>
      <c r="BT238" s="135" t="str">
        <f t="shared" si="164"/>
        <v>0</v>
      </c>
      <c r="BU238" s="135">
        <f t="shared" si="179"/>
        <v>2413159.0133333337</v>
      </c>
      <c r="BV238" s="135">
        <f t="shared" si="165"/>
        <v>0</v>
      </c>
      <c r="BW238" s="141">
        <f t="shared" si="166"/>
        <v>402193.1688888889</v>
      </c>
      <c r="BX238" s="185">
        <v>251942.53333333333</v>
      </c>
      <c r="BY238" s="135" t="str">
        <f t="shared" si="167"/>
        <v>0</v>
      </c>
      <c r="BZ238" s="135">
        <f t="shared" si="180"/>
        <v>1511655.2</v>
      </c>
      <c r="CA238" s="135">
        <f t="shared" si="168"/>
        <v>0</v>
      </c>
      <c r="CB238" s="141">
        <f t="shared" si="169"/>
        <v>251942.53333333333</v>
      </c>
      <c r="CC238" s="230">
        <f t="shared" si="170"/>
        <v>579494.9355555555</v>
      </c>
      <c r="CD238" s="135" t="str">
        <f t="shared" si="171"/>
        <v>0</v>
      </c>
      <c r="CE238" s="135">
        <f t="shared" si="181"/>
        <v>3476969.6133333333</v>
      </c>
      <c r="CF238" s="135">
        <f t="shared" si="172"/>
        <v>0</v>
      </c>
      <c r="CG238" s="141">
        <f t="shared" si="173"/>
        <v>579494.9355555555</v>
      </c>
      <c r="CH238" s="185">
        <v>0</v>
      </c>
      <c r="CI238" s="135" t="str">
        <f t="shared" si="174"/>
        <v>0</v>
      </c>
      <c r="CJ238" s="135">
        <f t="shared" si="182"/>
        <v>0</v>
      </c>
      <c r="CK238" s="135">
        <f t="shared" si="175"/>
        <v>0</v>
      </c>
      <c r="CL238" s="141">
        <f t="shared" si="176"/>
        <v>0</v>
      </c>
    </row>
    <row r="239" spans="1:90" ht="12.75">
      <c r="A239" s="3"/>
      <c r="B239" s="3" t="s">
        <v>390</v>
      </c>
      <c r="C239" s="2" t="s">
        <v>242</v>
      </c>
      <c r="D239" s="5">
        <f t="shared" si="159"/>
        <v>89482</v>
      </c>
      <c r="E239" s="190">
        <v>149</v>
      </c>
      <c r="F239" s="18">
        <f t="shared" si="160"/>
        <v>553</v>
      </c>
      <c r="G239" s="214">
        <v>8.332589352141179</v>
      </c>
      <c r="H239" s="202">
        <v>122</v>
      </c>
      <c r="I239"/>
      <c r="J239" s="196">
        <v>13851</v>
      </c>
      <c r="K239" s="196">
        <v>11781</v>
      </c>
      <c r="L239" s="196">
        <v>21808</v>
      </c>
      <c r="M239" s="196">
        <v>16324</v>
      </c>
      <c r="N239" s="196">
        <v>11457</v>
      </c>
      <c r="O239" s="196">
        <v>8671</v>
      </c>
      <c r="P239" s="196">
        <v>5243</v>
      </c>
      <c r="Q239" s="196">
        <v>347</v>
      </c>
      <c r="R239" s="196">
        <v>89482</v>
      </c>
      <c r="S239" s="5"/>
      <c r="T239" s="9">
        <f t="shared" si="137"/>
        <v>0.1547909076685814</v>
      </c>
      <c r="U239" s="9">
        <f t="shared" si="138"/>
        <v>0.1316577635725621</v>
      </c>
      <c r="V239" s="9">
        <f t="shared" si="139"/>
        <v>0.2437138195391252</v>
      </c>
      <c r="W239" s="9">
        <f t="shared" si="140"/>
        <v>0.18242775083256968</v>
      </c>
      <c r="X239" s="9">
        <f t="shared" si="141"/>
        <v>0.12803692362709818</v>
      </c>
      <c r="Y239" s="9">
        <f t="shared" si="142"/>
        <v>0.09690217026888089</v>
      </c>
      <c r="Z239" s="9">
        <f t="shared" si="143"/>
        <v>0.058592789611318474</v>
      </c>
      <c r="AA239" s="9">
        <f t="shared" si="144"/>
        <v>0.003877874879864107</v>
      </c>
      <c r="AB239" s="9"/>
      <c r="AC239" s="196">
        <v>46</v>
      </c>
      <c r="AD239" s="196">
        <v>32</v>
      </c>
      <c r="AE239" s="196">
        <v>159</v>
      </c>
      <c r="AF239" s="196">
        <v>130</v>
      </c>
      <c r="AG239" s="196">
        <v>36</v>
      </c>
      <c r="AH239" s="196">
        <v>37</v>
      </c>
      <c r="AI239" s="196">
        <v>32</v>
      </c>
      <c r="AJ239" s="196">
        <v>8</v>
      </c>
      <c r="AK239" s="196">
        <v>480</v>
      </c>
      <c r="AL239" s="5"/>
      <c r="AM239" s="193">
        <v>-2</v>
      </c>
      <c r="AN239" s="193">
        <v>-2</v>
      </c>
      <c r="AO239" s="193">
        <v>-16</v>
      </c>
      <c r="AP239" s="193">
        <v>-18</v>
      </c>
      <c r="AQ239" s="193">
        <v>-11</v>
      </c>
      <c r="AR239" s="193">
        <v>-15</v>
      </c>
      <c r="AS239" s="193">
        <v>-7</v>
      </c>
      <c r="AT239" s="193">
        <v>-2</v>
      </c>
      <c r="AU239" s="193">
        <v>-73</v>
      </c>
      <c r="AV239">
        <f t="shared" si="145"/>
        <v>2</v>
      </c>
      <c r="AW239">
        <f t="shared" si="146"/>
        <v>2</v>
      </c>
      <c r="AX239">
        <f t="shared" si="147"/>
        <v>16</v>
      </c>
      <c r="AY239">
        <f t="shared" si="148"/>
        <v>18</v>
      </c>
      <c r="AZ239">
        <f t="shared" si="149"/>
        <v>11</v>
      </c>
      <c r="BA239">
        <f t="shared" si="150"/>
        <v>15</v>
      </c>
      <c r="BB239">
        <f t="shared" si="151"/>
        <v>7</v>
      </c>
      <c r="BC239">
        <f t="shared" si="152"/>
        <v>2</v>
      </c>
      <c r="BD239">
        <f t="shared" si="153"/>
        <v>73</v>
      </c>
      <c r="BG239" s="188">
        <v>925418.46</v>
      </c>
      <c r="BH239" s="107" t="str">
        <f t="shared" si="154"/>
        <v>0</v>
      </c>
      <c r="BI239" s="108">
        <f t="shared" si="155"/>
        <v>5552510.76</v>
      </c>
      <c r="BJ239" s="27">
        <f t="shared" si="156"/>
        <v>0</v>
      </c>
      <c r="BK239" s="25" t="str">
        <f t="shared" si="157"/>
        <v>100%</v>
      </c>
      <c r="BL239" s="26" t="str">
        <f t="shared" si="158"/>
        <v>0%</v>
      </c>
      <c r="BM239" s="111">
        <f t="shared" si="161"/>
        <v>925418.46</v>
      </c>
      <c r="BN239" s="186">
        <v>536218.3544444444</v>
      </c>
      <c r="BO239" s="135" t="str">
        <f t="shared" si="162"/>
        <v>0</v>
      </c>
      <c r="BP239" s="135">
        <f t="shared" si="177"/>
        <v>3217310.1266666665</v>
      </c>
      <c r="BQ239" s="135">
        <f t="shared" si="178"/>
        <v>0</v>
      </c>
      <c r="BR239" s="141">
        <f t="shared" si="163"/>
        <v>536218.3544444444</v>
      </c>
      <c r="BS239" s="185">
        <v>413185.54</v>
      </c>
      <c r="BT239" s="135" t="str">
        <f t="shared" si="164"/>
        <v>0</v>
      </c>
      <c r="BU239" s="135">
        <f t="shared" si="179"/>
        <v>2479113.2399999998</v>
      </c>
      <c r="BV239" s="135">
        <f t="shared" si="165"/>
        <v>0</v>
      </c>
      <c r="BW239" s="141">
        <f t="shared" si="166"/>
        <v>413185.54</v>
      </c>
      <c r="BX239" s="185">
        <v>196077.46666666662</v>
      </c>
      <c r="BY239" s="135" t="str">
        <f t="shared" si="167"/>
        <v>0</v>
      </c>
      <c r="BZ239" s="135">
        <f t="shared" si="180"/>
        <v>1176464.7999999998</v>
      </c>
      <c r="CA239" s="135">
        <f t="shared" si="168"/>
        <v>0</v>
      </c>
      <c r="CB239" s="141">
        <f t="shared" si="169"/>
        <v>196077.46666666662</v>
      </c>
      <c r="CC239" s="230">
        <f t="shared" si="170"/>
        <v>893475.9644444445</v>
      </c>
      <c r="CD239" s="135" t="str">
        <f t="shared" si="171"/>
        <v>0</v>
      </c>
      <c r="CE239" s="135">
        <f t="shared" si="181"/>
        <v>5360855.786666667</v>
      </c>
      <c r="CF239" s="135">
        <f t="shared" si="172"/>
        <v>0</v>
      </c>
      <c r="CG239" s="141">
        <f t="shared" si="173"/>
        <v>893475.9644444445</v>
      </c>
      <c r="CH239" s="185">
        <v>0</v>
      </c>
      <c r="CI239" s="135" t="str">
        <f t="shared" si="174"/>
        <v>0</v>
      </c>
      <c r="CJ239" s="135">
        <f t="shared" si="182"/>
        <v>0</v>
      </c>
      <c r="CK239" s="135">
        <f t="shared" si="175"/>
        <v>0</v>
      </c>
      <c r="CL239" s="141">
        <f t="shared" si="176"/>
        <v>0</v>
      </c>
    </row>
    <row r="240" spans="1:90" ht="12.75">
      <c r="A240" s="3" t="s">
        <v>382</v>
      </c>
      <c r="B240" s="3" t="s">
        <v>375</v>
      </c>
      <c r="C240" s="2" t="s">
        <v>243</v>
      </c>
      <c r="D240" s="5">
        <f t="shared" si="159"/>
        <v>28266</v>
      </c>
      <c r="E240" s="190">
        <v>292</v>
      </c>
      <c r="F240" s="18">
        <f t="shared" si="160"/>
        <v>163</v>
      </c>
      <c r="G240" s="214">
        <v>12.698808163587607</v>
      </c>
      <c r="H240" s="202">
        <v>13</v>
      </c>
      <c r="I240"/>
      <c r="J240" s="196">
        <v>667</v>
      </c>
      <c r="K240" s="196">
        <v>857</v>
      </c>
      <c r="L240" s="196">
        <v>3551</v>
      </c>
      <c r="M240" s="196">
        <v>5726</v>
      </c>
      <c r="N240" s="196">
        <v>5019</v>
      </c>
      <c r="O240" s="196">
        <v>3446</v>
      </c>
      <c r="P240" s="196">
        <v>6982</v>
      </c>
      <c r="Q240" s="196">
        <v>2018</v>
      </c>
      <c r="R240" s="196">
        <v>28266</v>
      </c>
      <c r="S240" s="5"/>
      <c r="T240" s="9">
        <f t="shared" si="137"/>
        <v>0.023597254652232363</v>
      </c>
      <c r="U240" s="9">
        <f t="shared" si="138"/>
        <v>0.030319111299794806</v>
      </c>
      <c r="V240" s="9">
        <f t="shared" si="139"/>
        <v>0.12562796292365386</v>
      </c>
      <c r="W240" s="9">
        <f t="shared" si="140"/>
        <v>0.20257553244180287</v>
      </c>
      <c r="X240" s="9">
        <f t="shared" si="141"/>
        <v>0.1775631500742942</v>
      </c>
      <c r="Y240" s="9">
        <f t="shared" si="142"/>
        <v>0.12191325267105356</v>
      </c>
      <c r="Z240" s="9">
        <f t="shared" si="143"/>
        <v>0.24701054270147882</v>
      </c>
      <c r="AA240" s="9">
        <f t="shared" si="144"/>
        <v>0.07139319323568952</v>
      </c>
      <c r="AB240" s="9"/>
      <c r="AC240" s="196">
        <v>19</v>
      </c>
      <c r="AD240" s="196">
        <v>2</v>
      </c>
      <c r="AE240" s="196">
        <v>43</v>
      </c>
      <c r="AF240" s="196">
        <v>25</v>
      </c>
      <c r="AG240" s="196">
        <v>18</v>
      </c>
      <c r="AH240" s="196">
        <v>21</v>
      </c>
      <c r="AI240" s="196">
        <v>28</v>
      </c>
      <c r="AJ240" s="196">
        <v>49</v>
      </c>
      <c r="AK240" s="196">
        <v>205</v>
      </c>
      <c r="AL240" s="5"/>
      <c r="AM240" s="193">
        <v>-1</v>
      </c>
      <c r="AN240" s="193">
        <v>-2</v>
      </c>
      <c r="AO240" s="193">
        <v>3</v>
      </c>
      <c r="AP240" s="193">
        <v>2</v>
      </c>
      <c r="AQ240" s="193">
        <v>21</v>
      </c>
      <c r="AR240" s="193">
        <v>-5</v>
      </c>
      <c r="AS240" s="193">
        <v>8</v>
      </c>
      <c r="AT240" s="193">
        <v>16</v>
      </c>
      <c r="AU240" s="193">
        <v>42</v>
      </c>
      <c r="AV240">
        <f t="shared" si="145"/>
        <v>1</v>
      </c>
      <c r="AW240">
        <f t="shared" si="146"/>
        <v>2</v>
      </c>
      <c r="AX240">
        <f t="shared" si="147"/>
        <v>-3</v>
      </c>
      <c r="AY240">
        <f t="shared" si="148"/>
        <v>-2</v>
      </c>
      <c r="AZ240">
        <f t="shared" si="149"/>
        <v>-21</v>
      </c>
      <c r="BA240">
        <f t="shared" si="150"/>
        <v>5</v>
      </c>
      <c r="BB240">
        <f t="shared" si="151"/>
        <v>-8</v>
      </c>
      <c r="BC240">
        <f t="shared" si="152"/>
        <v>-16</v>
      </c>
      <c r="BD240">
        <f t="shared" si="153"/>
        <v>-42</v>
      </c>
      <c r="BG240" s="188">
        <v>346180.384</v>
      </c>
      <c r="BH240" s="107">
        <f t="shared" si="154"/>
        <v>86545.096</v>
      </c>
      <c r="BI240" s="108">
        <f t="shared" si="155"/>
        <v>2077082.304</v>
      </c>
      <c r="BJ240" s="27">
        <f t="shared" si="156"/>
        <v>519270.576</v>
      </c>
      <c r="BK240" s="25">
        <f t="shared" si="157"/>
        <v>0.8</v>
      </c>
      <c r="BL240" s="26">
        <f t="shared" si="158"/>
        <v>0.2</v>
      </c>
      <c r="BM240" s="111">
        <f t="shared" si="161"/>
        <v>346180.384</v>
      </c>
      <c r="BN240" s="186">
        <v>189233.34666666668</v>
      </c>
      <c r="BO240" s="135">
        <f t="shared" si="162"/>
        <v>47308.33666666667</v>
      </c>
      <c r="BP240" s="135">
        <f t="shared" si="177"/>
        <v>1135400.08</v>
      </c>
      <c r="BQ240" s="135">
        <f t="shared" si="178"/>
        <v>283850.02</v>
      </c>
      <c r="BR240" s="141">
        <f t="shared" si="163"/>
        <v>189233.34666666668</v>
      </c>
      <c r="BS240" s="185">
        <v>159194.43022222223</v>
      </c>
      <c r="BT240" s="135">
        <f t="shared" si="164"/>
        <v>39798.60755555556</v>
      </c>
      <c r="BU240" s="135">
        <f t="shared" si="179"/>
        <v>955166.5813333334</v>
      </c>
      <c r="BV240" s="135">
        <f t="shared" si="165"/>
        <v>238791.64533333335</v>
      </c>
      <c r="BW240" s="141">
        <f t="shared" si="166"/>
        <v>159194.43022222223</v>
      </c>
      <c r="BX240" s="185">
        <v>387564.58666666667</v>
      </c>
      <c r="BY240" s="135">
        <f t="shared" si="167"/>
        <v>96891.14666666667</v>
      </c>
      <c r="BZ240" s="135">
        <f t="shared" si="180"/>
        <v>2325387.52</v>
      </c>
      <c r="CA240" s="135">
        <f t="shared" si="168"/>
        <v>581346.88</v>
      </c>
      <c r="CB240" s="141">
        <f t="shared" si="169"/>
        <v>387564.58666666667</v>
      </c>
      <c r="CC240" s="230">
        <f t="shared" si="170"/>
        <v>248172.8462222222</v>
      </c>
      <c r="CD240" s="135">
        <f t="shared" si="171"/>
        <v>62043.21155555555</v>
      </c>
      <c r="CE240" s="135">
        <f t="shared" si="181"/>
        <v>1489037.0773333332</v>
      </c>
      <c r="CF240" s="135">
        <f t="shared" si="172"/>
        <v>372259.2693333333</v>
      </c>
      <c r="CG240" s="141">
        <f t="shared" si="173"/>
        <v>248172.8462222222</v>
      </c>
      <c r="CH240" s="185">
        <v>0</v>
      </c>
      <c r="CI240" s="135">
        <f t="shared" si="174"/>
        <v>0</v>
      </c>
      <c r="CJ240" s="135">
        <f t="shared" si="182"/>
        <v>0</v>
      </c>
      <c r="CK240" s="135">
        <f t="shared" si="175"/>
        <v>0</v>
      </c>
      <c r="CL240" s="141">
        <f t="shared" si="176"/>
        <v>0</v>
      </c>
    </row>
    <row r="241" spans="1:90" ht="12.75">
      <c r="A241" s="3" t="s">
        <v>397</v>
      </c>
      <c r="B241" s="3" t="s">
        <v>384</v>
      </c>
      <c r="C241" s="2" t="s">
        <v>244</v>
      </c>
      <c r="D241" s="5">
        <f t="shared" si="159"/>
        <v>63869</v>
      </c>
      <c r="E241" s="190">
        <v>545</v>
      </c>
      <c r="F241" s="18">
        <f t="shared" si="160"/>
        <v>766</v>
      </c>
      <c r="G241" s="214">
        <v>8.7891964356428</v>
      </c>
      <c r="H241" s="202">
        <v>192</v>
      </c>
      <c r="I241"/>
      <c r="J241" s="196">
        <v>2329</v>
      </c>
      <c r="K241" s="196">
        <v>7169</v>
      </c>
      <c r="L241" s="196">
        <v>19822</v>
      </c>
      <c r="M241" s="196">
        <v>11998</v>
      </c>
      <c r="N241" s="196">
        <v>10786</v>
      </c>
      <c r="O241" s="196">
        <v>7273</v>
      </c>
      <c r="P241" s="196">
        <v>4119</v>
      </c>
      <c r="Q241" s="196">
        <v>373</v>
      </c>
      <c r="R241" s="196">
        <v>63869</v>
      </c>
      <c r="S241" s="5"/>
      <c r="T241" s="9">
        <f t="shared" si="137"/>
        <v>0.03646526483896726</v>
      </c>
      <c r="U241" s="9">
        <f t="shared" si="138"/>
        <v>0.11224537725657205</v>
      </c>
      <c r="V241" s="9">
        <f t="shared" si="139"/>
        <v>0.31035400585573597</v>
      </c>
      <c r="W241" s="9">
        <f t="shared" si="140"/>
        <v>0.187853262145955</v>
      </c>
      <c r="X241" s="9">
        <f t="shared" si="141"/>
        <v>0.16887691994551346</v>
      </c>
      <c r="Y241" s="9">
        <f t="shared" si="142"/>
        <v>0.11387371025066934</v>
      </c>
      <c r="Z241" s="9">
        <f t="shared" si="143"/>
        <v>0.0644913807950649</v>
      </c>
      <c r="AA241" s="9">
        <f t="shared" si="144"/>
        <v>0.005840078911522021</v>
      </c>
      <c r="AB241" s="9"/>
      <c r="AC241" s="196">
        <v>7</v>
      </c>
      <c r="AD241" s="196">
        <v>107</v>
      </c>
      <c r="AE241" s="196">
        <v>223</v>
      </c>
      <c r="AF241" s="196">
        <v>131</v>
      </c>
      <c r="AG241" s="196">
        <v>105</v>
      </c>
      <c r="AH241" s="196">
        <v>91</v>
      </c>
      <c r="AI241" s="196">
        <v>61</v>
      </c>
      <c r="AJ241" s="196">
        <v>10</v>
      </c>
      <c r="AK241" s="196">
        <v>735</v>
      </c>
      <c r="AL241" s="5"/>
      <c r="AM241" s="193">
        <v>-30</v>
      </c>
      <c r="AN241" s="193">
        <v>-8</v>
      </c>
      <c r="AO241" s="193">
        <v>8</v>
      </c>
      <c r="AP241" s="193">
        <v>0</v>
      </c>
      <c r="AQ241" s="193">
        <v>-1</v>
      </c>
      <c r="AR241" s="193">
        <v>0</v>
      </c>
      <c r="AS241" s="193">
        <v>-1</v>
      </c>
      <c r="AT241" s="193">
        <v>1</v>
      </c>
      <c r="AU241" s="193">
        <v>-31</v>
      </c>
      <c r="AV241">
        <f t="shared" si="145"/>
        <v>30</v>
      </c>
      <c r="AW241">
        <f t="shared" si="146"/>
        <v>8</v>
      </c>
      <c r="AX241">
        <f t="shared" si="147"/>
        <v>-8</v>
      </c>
      <c r="AY241">
        <f t="shared" si="148"/>
        <v>0</v>
      </c>
      <c r="AZ241">
        <f t="shared" si="149"/>
        <v>1</v>
      </c>
      <c r="BA241">
        <f t="shared" si="150"/>
        <v>0</v>
      </c>
      <c r="BB241">
        <f t="shared" si="151"/>
        <v>1</v>
      </c>
      <c r="BC241">
        <f t="shared" si="152"/>
        <v>-1</v>
      </c>
      <c r="BD241">
        <f t="shared" si="153"/>
        <v>31</v>
      </c>
      <c r="BG241" s="188">
        <v>868649.2266666668</v>
      </c>
      <c r="BH241" s="107">
        <f t="shared" si="154"/>
        <v>217162.3066666667</v>
      </c>
      <c r="BI241" s="108">
        <f t="shared" si="155"/>
        <v>5211895.360000001</v>
      </c>
      <c r="BJ241" s="27">
        <f t="shared" si="156"/>
        <v>1302973.8400000003</v>
      </c>
      <c r="BK241" s="25">
        <f t="shared" si="157"/>
        <v>0.8</v>
      </c>
      <c r="BL241" s="26">
        <f t="shared" si="158"/>
        <v>0.2</v>
      </c>
      <c r="BM241" s="111">
        <f t="shared" si="161"/>
        <v>868649.2266666668</v>
      </c>
      <c r="BN241" s="186">
        <v>878273.2364444446</v>
      </c>
      <c r="BO241" s="135">
        <f t="shared" si="162"/>
        <v>219568.30911111116</v>
      </c>
      <c r="BP241" s="135">
        <f t="shared" si="177"/>
        <v>5269639.418666668</v>
      </c>
      <c r="BQ241" s="135">
        <f t="shared" si="178"/>
        <v>1317409.854666667</v>
      </c>
      <c r="BR241" s="141">
        <f t="shared" si="163"/>
        <v>878273.2364444446</v>
      </c>
      <c r="BS241" s="185">
        <v>899375.9733333335</v>
      </c>
      <c r="BT241" s="135">
        <f t="shared" si="164"/>
        <v>224843.99333333338</v>
      </c>
      <c r="BU241" s="135">
        <f t="shared" si="179"/>
        <v>5396255.840000001</v>
      </c>
      <c r="BV241" s="135">
        <f t="shared" si="165"/>
        <v>1349063.9600000002</v>
      </c>
      <c r="BW241" s="141">
        <f t="shared" si="166"/>
        <v>899375.9733333335</v>
      </c>
      <c r="BX241" s="185">
        <v>546805.12</v>
      </c>
      <c r="BY241" s="135">
        <f t="shared" si="167"/>
        <v>136701.28</v>
      </c>
      <c r="BZ241" s="135">
        <f t="shared" si="180"/>
        <v>3280830.7199999997</v>
      </c>
      <c r="CA241" s="135">
        <f t="shared" si="168"/>
        <v>820207.6799999999</v>
      </c>
      <c r="CB241" s="141">
        <f t="shared" si="169"/>
        <v>546805.12</v>
      </c>
      <c r="CC241" s="230">
        <f t="shared" si="170"/>
        <v>1015058.5475555558</v>
      </c>
      <c r="CD241" s="135">
        <f t="shared" si="171"/>
        <v>253764.63688888896</v>
      </c>
      <c r="CE241" s="135">
        <f t="shared" si="181"/>
        <v>6090351.285333335</v>
      </c>
      <c r="CF241" s="135">
        <f t="shared" si="172"/>
        <v>1522587.8213333338</v>
      </c>
      <c r="CG241" s="141">
        <f t="shared" si="173"/>
        <v>1015058.5475555558</v>
      </c>
      <c r="CH241" s="185">
        <v>0</v>
      </c>
      <c r="CI241" s="135">
        <f t="shared" si="174"/>
        <v>0</v>
      </c>
      <c r="CJ241" s="135">
        <f t="shared" si="182"/>
        <v>0</v>
      </c>
      <c r="CK241" s="135">
        <f t="shared" si="175"/>
        <v>0</v>
      </c>
      <c r="CL241" s="141">
        <f t="shared" si="176"/>
        <v>0</v>
      </c>
    </row>
    <row r="242" spans="1:90" ht="12.75">
      <c r="A242" s="3" t="s">
        <v>378</v>
      </c>
      <c r="B242" s="3" t="s">
        <v>379</v>
      </c>
      <c r="C242" s="2" t="s">
        <v>245</v>
      </c>
      <c r="D242" s="5">
        <f t="shared" si="159"/>
        <v>40907</v>
      </c>
      <c r="E242" s="190">
        <v>325</v>
      </c>
      <c r="F242" s="18">
        <f t="shared" si="160"/>
        <v>479</v>
      </c>
      <c r="G242" s="214">
        <v>5.7893586326136575</v>
      </c>
      <c r="H242" s="202">
        <v>18</v>
      </c>
      <c r="I242"/>
      <c r="J242" s="196">
        <v>11254</v>
      </c>
      <c r="K242" s="196">
        <v>9504</v>
      </c>
      <c r="L242" s="196">
        <v>7064</v>
      </c>
      <c r="M242" s="196">
        <v>6493</v>
      </c>
      <c r="N242" s="196">
        <v>3699</v>
      </c>
      <c r="O242" s="196">
        <v>1891</v>
      </c>
      <c r="P242" s="196">
        <v>917</v>
      </c>
      <c r="Q242" s="196">
        <v>85</v>
      </c>
      <c r="R242" s="196">
        <v>40907</v>
      </c>
      <c r="S242" s="5"/>
      <c r="T242" s="9">
        <f t="shared" si="137"/>
        <v>0.27511183904955144</v>
      </c>
      <c r="U242" s="9">
        <f t="shared" si="138"/>
        <v>0.2323318747402645</v>
      </c>
      <c r="V242" s="9">
        <f t="shared" si="139"/>
        <v>0.17268438164617303</v>
      </c>
      <c r="W242" s="9">
        <f t="shared" si="140"/>
        <v>0.15872589043439997</v>
      </c>
      <c r="X242" s="9">
        <f t="shared" si="141"/>
        <v>0.09042462170288704</v>
      </c>
      <c r="Y242" s="9">
        <f t="shared" si="142"/>
        <v>0.04622680714792089</v>
      </c>
      <c r="Z242" s="9">
        <f t="shared" si="143"/>
        <v>0.022416701298066347</v>
      </c>
      <c r="AA242" s="9">
        <f t="shared" si="144"/>
        <v>0.0020778839807367934</v>
      </c>
      <c r="AB242" s="9"/>
      <c r="AC242" s="196">
        <v>51</v>
      </c>
      <c r="AD242" s="196">
        <v>145</v>
      </c>
      <c r="AE242" s="196">
        <v>108</v>
      </c>
      <c r="AF242" s="196">
        <v>108</v>
      </c>
      <c r="AG242" s="196">
        <v>69</v>
      </c>
      <c r="AH242" s="196">
        <v>27</v>
      </c>
      <c r="AI242" s="196">
        <v>7</v>
      </c>
      <c r="AJ242" s="196">
        <v>2</v>
      </c>
      <c r="AK242" s="196">
        <v>517</v>
      </c>
      <c r="AL242" s="5"/>
      <c r="AM242" s="193">
        <v>19</v>
      </c>
      <c r="AN242" s="193">
        <v>2</v>
      </c>
      <c r="AO242" s="193">
        <v>8</v>
      </c>
      <c r="AP242" s="193">
        <v>7</v>
      </c>
      <c r="AQ242" s="193">
        <v>0</v>
      </c>
      <c r="AR242" s="193">
        <v>-3</v>
      </c>
      <c r="AS242" s="193">
        <v>6</v>
      </c>
      <c r="AT242" s="193">
        <v>-1</v>
      </c>
      <c r="AU242" s="193">
        <v>38</v>
      </c>
      <c r="AV242">
        <f t="shared" si="145"/>
        <v>-19</v>
      </c>
      <c r="AW242">
        <f t="shared" si="146"/>
        <v>-2</v>
      </c>
      <c r="AX242">
        <f t="shared" si="147"/>
        <v>-8</v>
      </c>
      <c r="AY242">
        <f t="shared" si="148"/>
        <v>-7</v>
      </c>
      <c r="AZ242">
        <f t="shared" si="149"/>
        <v>0</v>
      </c>
      <c r="BA242">
        <f t="shared" si="150"/>
        <v>3</v>
      </c>
      <c r="BB242">
        <f t="shared" si="151"/>
        <v>-6</v>
      </c>
      <c r="BC242">
        <f t="shared" si="152"/>
        <v>1</v>
      </c>
      <c r="BD242">
        <f t="shared" si="153"/>
        <v>-38</v>
      </c>
      <c r="BG242" s="188">
        <v>382768.5546666667</v>
      </c>
      <c r="BH242" s="107">
        <f t="shared" si="154"/>
        <v>95692.13866666668</v>
      </c>
      <c r="BI242" s="108">
        <f t="shared" si="155"/>
        <v>2296611.328</v>
      </c>
      <c r="BJ242" s="27">
        <f t="shared" si="156"/>
        <v>574152.832</v>
      </c>
      <c r="BK242" s="25">
        <f t="shared" si="157"/>
        <v>0.8</v>
      </c>
      <c r="BL242" s="26">
        <f t="shared" si="158"/>
        <v>0.2</v>
      </c>
      <c r="BM242" s="111">
        <f t="shared" si="161"/>
        <v>382768.5546666667</v>
      </c>
      <c r="BN242" s="186">
        <v>587036.8142222222</v>
      </c>
      <c r="BO242" s="135">
        <f t="shared" si="162"/>
        <v>146759.20355555555</v>
      </c>
      <c r="BP242" s="135">
        <f t="shared" si="177"/>
        <v>3522220.885333333</v>
      </c>
      <c r="BQ242" s="135">
        <f t="shared" si="178"/>
        <v>880555.2213333333</v>
      </c>
      <c r="BR242" s="141">
        <f t="shared" si="163"/>
        <v>587036.8142222222</v>
      </c>
      <c r="BS242" s="185">
        <v>377193.8462222223</v>
      </c>
      <c r="BT242" s="135">
        <f t="shared" si="164"/>
        <v>94298.46155555558</v>
      </c>
      <c r="BU242" s="135">
        <f t="shared" si="179"/>
        <v>2263163.077333334</v>
      </c>
      <c r="BV242" s="135">
        <f t="shared" si="165"/>
        <v>565790.7693333335</v>
      </c>
      <c r="BW242" s="141">
        <f t="shared" si="166"/>
        <v>377193.8462222223</v>
      </c>
      <c r="BX242" s="185">
        <v>432757.86666666664</v>
      </c>
      <c r="BY242" s="135">
        <f t="shared" si="167"/>
        <v>108189.46666666666</v>
      </c>
      <c r="BZ242" s="135">
        <f t="shared" si="180"/>
        <v>2596547.1999999997</v>
      </c>
      <c r="CA242" s="135">
        <f t="shared" si="168"/>
        <v>649136.7999999999</v>
      </c>
      <c r="CB242" s="141">
        <f t="shared" si="169"/>
        <v>432757.86666666664</v>
      </c>
      <c r="CC242" s="230">
        <f t="shared" si="170"/>
        <v>542646.8977777779</v>
      </c>
      <c r="CD242" s="135">
        <f t="shared" si="171"/>
        <v>135661.72444444447</v>
      </c>
      <c r="CE242" s="135">
        <f t="shared" si="181"/>
        <v>3255881.386666667</v>
      </c>
      <c r="CF242" s="135">
        <f t="shared" si="172"/>
        <v>813970.3466666668</v>
      </c>
      <c r="CG242" s="141">
        <f t="shared" si="173"/>
        <v>542646.8977777779</v>
      </c>
      <c r="CH242" s="185">
        <v>0</v>
      </c>
      <c r="CI242" s="135">
        <f t="shared" si="174"/>
        <v>0</v>
      </c>
      <c r="CJ242" s="135">
        <f t="shared" si="182"/>
        <v>0</v>
      </c>
      <c r="CK242" s="135">
        <f t="shared" si="175"/>
        <v>0</v>
      </c>
      <c r="CL242" s="141">
        <f t="shared" si="176"/>
        <v>0</v>
      </c>
    </row>
    <row r="243" spans="1:90" ht="12.75">
      <c r="A243" s="3"/>
      <c r="B243" s="3" t="s">
        <v>389</v>
      </c>
      <c r="C243" s="2" t="s">
        <v>246</v>
      </c>
      <c r="D243" s="5">
        <f t="shared" si="159"/>
        <v>112566</v>
      </c>
      <c r="E243" s="190">
        <v>460</v>
      </c>
      <c r="F243" s="18">
        <f t="shared" si="160"/>
        <v>1034</v>
      </c>
      <c r="G243" s="214">
        <v>7.841634824028114</v>
      </c>
      <c r="H243" s="202">
        <v>311</v>
      </c>
      <c r="I243"/>
      <c r="J243" s="196">
        <v>12679</v>
      </c>
      <c r="K243" s="196">
        <v>33904</v>
      </c>
      <c r="L243" s="196">
        <v>26623</v>
      </c>
      <c r="M243" s="196">
        <v>20273</v>
      </c>
      <c r="N243" s="196">
        <v>11473</v>
      </c>
      <c r="O243" s="196">
        <v>5510</v>
      </c>
      <c r="P243" s="196">
        <v>1924</v>
      </c>
      <c r="Q243" s="196">
        <v>180</v>
      </c>
      <c r="R243" s="196">
        <v>112566</v>
      </c>
      <c r="S243" s="5"/>
      <c r="T243" s="9">
        <f t="shared" si="137"/>
        <v>0.11263614235204236</v>
      </c>
      <c r="U243" s="9">
        <f t="shared" si="138"/>
        <v>0.30119218947106585</v>
      </c>
      <c r="V243" s="9">
        <f t="shared" si="139"/>
        <v>0.23651013627560719</v>
      </c>
      <c r="W243" s="9">
        <f t="shared" si="140"/>
        <v>0.18009878648970382</v>
      </c>
      <c r="X243" s="9">
        <f t="shared" si="141"/>
        <v>0.10192242773128653</v>
      </c>
      <c r="Y243" s="9">
        <f t="shared" si="142"/>
        <v>0.048949060995327184</v>
      </c>
      <c r="Z243" s="9">
        <f t="shared" si="143"/>
        <v>0.017092194801272144</v>
      </c>
      <c r="AA243" s="9">
        <f t="shared" si="144"/>
        <v>0.001599061883694899</v>
      </c>
      <c r="AB243" s="9"/>
      <c r="AC243" s="196">
        <v>106</v>
      </c>
      <c r="AD243" s="196">
        <v>315</v>
      </c>
      <c r="AE243" s="196">
        <v>223</v>
      </c>
      <c r="AF243" s="196">
        <v>248</v>
      </c>
      <c r="AG243" s="196">
        <v>137</v>
      </c>
      <c r="AH243" s="196">
        <v>35</v>
      </c>
      <c r="AI243" s="196">
        <v>10</v>
      </c>
      <c r="AJ243" s="196">
        <v>2</v>
      </c>
      <c r="AK243" s="196">
        <v>1076</v>
      </c>
      <c r="AL243" s="5"/>
      <c r="AM243" s="193">
        <v>27</v>
      </c>
      <c r="AN243" s="193">
        <v>0</v>
      </c>
      <c r="AO243" s="193">
        <v>-10</v>
      </c>
      <c r="AP243" s="193">
        <v>15</v>
      </c>
      <c r="AQ243" s="193">
        <v>6</v>
      </c>
      <c r="AR243" s="193">
        <v>1</v>
      </c>
      <c r="AS243" s="193">
        <v>3</v>
      </c>
      <c r="AT243" s="193">
        <v>0</v>
      </c>
      <c r="AU243" s="193">
        <v>42</v>
      </c>
      <c r="AV243">
        <f t="shared" si="145"/>
        <v>-27</v>
      </c>
      <c r="AW243">
        <f t="shared" si="146"/>
        <v>0</v>
      </c>
      <c r="AX243">
        <f t="shared" si="147"/>
        <v>10</v>
      </c>
      <c r="AY243">
        <f t="shared" si="148"/>
        <v>-15</v>
      </c>
      <c r="AZ243">
        <f t="shared" si="149"/>
        <v>-6</v>
      </c>
      <c r="BA243">
        <f t="shared" si="150"/>
        <v>-1</v>
      </c>
      <c r="BB243">
        <f t="shared" si="151"/>
        <v>-3</v>
      </c>
      <c r="BC243">
        <f t="shared" si="152"/>
        <v>0</v>
      </c>
      <c r="BD243">
        <f t="shared" si="153"/>
        <v>-42</v>
      </c>
      <c r="BG243" s="188">
        <v>883361.2533333333</v>
      </c>
      <c r="BH243" s="107" t="str">
        <f t="shared" si="154"/>
        <v>0</v>
      </c>
      <c r="BI243" s="108">
        <f t="shared" si="155"/>
        <v>5300167.52</v>
      </c>
      <c r="BJ243" s="27">
        <f t="shared" si="156"/>
        <v>0</v>
      </c>
      <c r="BK243" s="25" t="str">
        <f t="shared" si="157"/>
        <v>100%</v>
      </c>
      <c r="BL243" s="26" t="str">
        <f t="shared" si="158"/>
        <v>0%</v>
      </c>
      <c r="BM243" s="111">
        <f t="shared" si="161"/>
        <v>883361.2533333333</v>
      </c>
      <c r="BN243" s="186">
        <v>1251220.4522222222</v>
      </c>
      <c r="BO243" s="135" t="str">
        <f t="shared" si="162"/>
        <v>0</v>
      </c>
      <c r="BP243" s="135">
        <f t="shared" si="177"/>
        <v>7507322.713333333</v>
      </c>
      <c r="BQ243" s="135">
        <f t="shared" si="178"/>
        <v>0</v>
      </c>
      <c r="BR243" s="141">
        <f t="shared" si="163"/>
        <v>1251220.4522222222</v>
      </c>
      <c r="BS243" s="185">
        <v>1305962.5844444444</v>
      </c>
      <c r="BT243" s="135" t="str">
        <f t="shared" si="164"/>
        <v>0</v>
      </c>
      <c r="BU243" s="135">
        <f t="shared" si="179"/>
        <v>7835775.506666666</v>
      </c>
      <c r="BV243" s="135">
        <f t="shared" si="165"/>
        <v>0</v>
      </c>
      <c r="BW243" s="141">
        <f t="shared" si="166"/>
        <v>1305962.5844444444</v>
      </c>
      <c r="BX243" s="185">
        <v>1318425.8666666665</v>
      </c>
      <c r="BY243" s="135" t="str">
        <f t="shared" si="167"/>
        <v>0</v>
      </c>
      <c r="BZ243" s="135">
        <f t="shared" si="180"/>
        <v>7910555.199999999</v>
      </c>
      <c r="CA243" s="135">
        <f t="shared" si="168"/>
        <v>0</v>
      </c>
      <c r="CB243" s="141">
        <f t="shared" si="169"/>
        <v>1318425.8666666665</v>
      </c>
      <c r="CC243" s="230">
        <f t="shared" si="170"/>
        <v>1522025.4133333333</v>
      </c>
      <c r="CD243" s="135" t="str">
        <f t="shared" si="171"/>
        <v>0</v>
      </c>
      <c r="CE243" s="135">
        <f t="shared" si="181"/>
        <v>9132152.48</v>
      </c>
      <c r="CF243" s="135">
        <f t="shared" si="172"/>
        <v>0</v>
      </c>
      <c r="CG243" s="141">
        <f t="shared" si="173"/>
        <v>1522025.4133333333</v>
      </c>
      <c r="CH243" s="185">
        <v>0</v>
      </c>
      <c r="CI243" s="135" t="str">
        <f t="shared" si="174"/>
        <v>0</v>
      </c>
      <c r="CJ243" s="135">
        <f t="shared" si="182"/>
        <v>0</v>
      </c>
      <c r="CK243" s="135">
        <f t="shared" si="175"/>
        <v>0</v>
      </c>
      <c r="CL243" s="141">
        <f t="shared" si="176"/>
        <v>0</v>
      </c>
    </row>
    <row r="244" spans="1:90" ht="12.75">
      <c r="A244" s="3" t="s">
        <v>405</v>
      </c>
      <c r="B244" s="3" t="s">
        <v>389</v>
      </c>
      <c r="C244" s="2" t="s">
        <v>247</v>
      </c>
      <c r="D244" s="5">
        <f t="shared" si="159"/>
        <v>43065</v>
      </c>
      <c r="E244" s="190">
        <v>260</v>
      </c>
      <c r="F244" s="18">
        <f t="shared" si="160"/>
        <v>194</v>
      </c>
      <c r="G244" s="214">
        <v>10.45526510266291</v>
      </c>
      <c r="H244" s="202">
        <v>84</v>
      </c>
      <c r="I244"/>
      <c r="J244" s="196">
        <v>4877</v>
      </c>
      <c r="K244" s="196">
        <v>8536</v>
      </c>
      <c r="L244" s="196">
        <v>8416</v>
      </c>
      <c r="M244" s="196">
        <v>7897</v>
      </c>
      <c r="N244" s="196">
        <v>6483</v>
      </c>
      <c r="O244" s="196">
        <v>3590</v>
      </c>
      <c r="P244" s="196">
        <v>2944</v>
      </c>
      <c r="Q244" s="196">
        <v>322</v>
      </c>
      <c r="R244" s="196">
        <v>43065</v>
      </c>
      <c r="S244" s="5"/>
      <c r="T244" s="9">
        <f t="shared" si="137"/>
        <v>0.11324741669569256</v>
      </c>
      <c r="U244" s="9">
        <f t="shared" si="138"/>
        <v>0.19821200510855683</v>
      </c>
      <c r="V244" s="9">
        <f t="shared" si="139"/>
        <v>0.1954255195634506</v>
      </c>
      <c r="W244" s="9">
        <f t="shared" si="140"/>
        <v>0.18337396958086613</v>
      </c>
      <c r="X244" s="9">
        <f t="shared" si="141"/>
        <v>0.15053988157436432</v>
      </c>
      <c r="Y244" s="9">
        <f t="shared" si="142"/>
        <v>0.0833623592244282</v>
      </c>
      <c r="Z244" s="9">
        <f t="shared" si="143"/>
        <v>0.0683617787066063</v>
      </c>
      <c r="AA244" s="9">
        <f t="shared" si="144"/>
        <v>0.007477069546035063</v>
      </c>
      <c r="AB244" s="9"/>
      <c r="AC244" s="196">
        <v>3</v>
      </c>
      <c r="AD244" s="196">
        <v>-3</v>
      </c>
      <c r="AE244" s="196">
        <v>35</v>
      </c>
      <c r="AF244" s="196">
        <v>29</v>
      </c>
      <c r="AG244" s="196">
        <v>41</v>
      </c>
      <c r="AH244" s="196">
        <v>60</v>
      </c>
      <c r="AI244" s="196">
        <v>14</v>
      </c>
      <c r="AJ244" s="196">
        <v>23</v>
      </c>
      <c r="AK244" s="196">
        <v>202</v>
      </c>
      <c r="AL244" s="5"/>
      <c r="AM244" s="193">
        <v>-4</v>
      </c>
      <c r="AN244" s="193">
        <v>5</v>
      </c>
      <c r="AO244" s="193">
        <v>7</v>
      </c>
      <c r="AP244" s="193">
        <v>2</v>
      </c>
      <c r="AQ244" s="193">
        <v>0</v>
      </c>
      <c r="AR244" s="193">
        <v>-3</v>
      </c>
      <c r="AS244" s="193">
        <v>2</v>
      </c>
      <c r="AT244" s="193">
        <v>-1</v>
      </c>
      <c r="AU244" s="193">
        <v>8</v>
      </c>
      <c r="AV244">
        <f t="shared" si="145"/>
        <v>4</v>
      </c>
      <c r="AW244">
        <f t="shared" si="146"/>
        <v>-5</v>
      </c>
      <c r="AX244">
        <f t="shared" si="147"/>
        <v>-7</v>
      </c>
      <c r="AY244">
        <f t="shared" si="148"/>
        <v>-2</v>
      </c>
      <c r="AZ244">
        <f t="shared" si="149"/>
        <v>0</v>
      </c>
      <c r="BA244">
        <f t="shared" si="150"/>
        <v>3</v>
      </c>
      <c r="BB244">
        <f t="shared" si="151"/>
        <v>-2</v>
      </c>
      <c r="BC244">
        <f t="shared" si="152"/>
        <v>1</v>
      </c>
      <c r="BD244">
        <f t="shared" si="153"/>
        <v>-8</v>
      </c>
      <c r="BG244" s="188">
        <v>297566.73066666664</v>
      </c>
      <c r="BH244" s="107">
        <f t="shared" si="154"/>
        <v>74391.68266666666</v>
      </c>
      <c r="BI244" s="108">
        <f t="shared" si="155"/>
        <v>1785400.3839999998</v>
      </c>
      <c r="BJ244" s="27">
        <f t="shared" si="156"/>
        <v>446350.09599999996</v>
      </c>
      <c r="BK244" s="25">
        <f t="shared" si="157"/>
        <v>0.8</v>
      </c>
      <c r="BL244" s="26">
        <f t="shared" si="158"/>
        <v>0.2</v>
      </c>
      <c r="BM244" s="111">
        <f t="shared" si="161"/>
        <v>297566.73066666664</v>
      </c>
      <c r="BN244" s="186">
        <v>528750.5617777779</v>
      </c>
      <c r="BO244" s="135">
        <f t="shared" si="162"/>
        <v>132187.64044444446</v>
      </c>
      <c r="BP244" s="135">
        <f t="shared" si="177"/>
        <v>3172503.370666667</v>
      </c>
      <c r="BQ244" s="135">
        <f t="shared" si="178"/>
        <v>793125.8426666667</v>
      </c>
      <c r="BR244" s="141">
        <f t="shared" si="163"/>
        <v>528750.5617777779</v>
      </c>
      <c r="BS244" s="185">
        <v>199700.67822222225</v>
      </c>
      <c r="BT244" s="135">
        <f t="shared" si="164"/>
        <v>49925.16955555556</v>
      </c>
      <c r="BU244" s="135">
        <f t="shared" si="179"/>
        <v>1198204.0693333335</v>
      </c>
      <c r="BV244" s="135">
        <f t="shared" si="165"/>
        <v>299551.0173333334</v>
      </c>
      <c r="BW244" s="141">
        <f t="shared" si="166"/>
        <v>199700.67822222225</v>
      </c>
      <c r="BX244" s="185">
        <v>339307.41333333333</v>
      </c>
      <c r="BY244" s="135">
        <f t="shared" si="167"/>
        <v>84826.85333333333</v>
      </c>
      <c r="BZ244" s="135">
        <f t="shared" si="180"/>
        <v>2035844.48</v>
      </c>
      <c r="CA244" s="135">
        <f t="shared" si="168"/>
        <v>508961.12</v>
      </c>
      <c r="CB244" s="141">
        <f t="shared" si="169"/>
        <v>339307.41333333333</v>
      </c>
      <c r="CC244" s="230">
        <f t="shared" si="170"/>
        <v>328207.40444444446</v>
      </c>
      <c r="CD244" s="135">
        <f t="shared" si="171"/>
        <v>82051.85111111111</v>
      </c>
      <c r="CE244" s="135">
        <f t="shared" si="181"/>
        <v>1969244.4266666668</v>
      </c>
      <c r="CF244" s="135">
        <f t="shared" si="172"/>
        <v>492311.1066666667</v>
      </c>
      <c r="CG244" s="141">
        <f t="shared" si="173"/>
        <v>328207.40444444446</v>
      </c>
      <c r="CH244" s="185">
        <v>0</v>
      </c>
      <c r="CI244" s="135">
        <f t="shared" si="174"/>
        <v>0</v>
      </c>
      <c r="CJ244" s="135">
        <f t="shared" si="182"/>
        <v>0</v>
      </c>
      <c r="CK244" s="135">
        <f t="shared" si="175"/>
        <v>0</v>
      </c>
      <c r="CL244" s="141">
        <f t="shared" si="176"/>
        <v>0</v>
      </c>
    </row>
    <row r="245" spans="1:90" ht="12.75">
      <c r="A245" s="3" t="s">
        <v>392</v>
      </c>
      <c r="B245" s="3" t="s">
        <v>379</v>
      </c>
      <c r="C245" s="2" t="s">
        <v>248</v>
      </c>
      <c r="D245" s="5">
        <f t="shared" si="159"/>
        <v>39275</v>
      </c>
      <c r="E245" s="190">
        <v>271</v>
      </c>
      <c r="F245" s="18">
        <f t="shared" si="160"/>
        <v>278</v>
      </c>
      <c r="G245" s="214">
        <v>6.521650014720295</v>
      </c>
      <c r="H245" s="202">
        <v>84</v>
      </c>
      <c r="I245"/>
      <c r="J245" s="196">
        <v>14965</v>
      </c>
      <c r="K245" s="196">
        <v>8399</v>
      </c>
      <c r="L245" s="196">
        <v>9673</v>
      </c>
      <c r="M245" s="196">
        <v>4011</v>
      </c>
      <c r="N245" s="196">
        <v>1756</v>
      </c>
      <c r="O245" s="196">
        <v>360</v>
      </c>
      <c r="P245" s="196">
        <v>98</v>
      </c>
      <c r="Q245" s="196">
        <v>13</v>
      </c>
      <c r="R245" s="196">
        <v>39275</v>
      </c>
      <c r="S245" s="5"/>
      <c r="T245" s="9">
        <f t="shared" si="137"/>
        <v>0.381031190324634</v>
      </c>
      <c r="U245" s="9">
        <f t="shared" si="138"/>
        <v>0.21385105028644175</v>
      </c>
      <c r="V245" s="9">
        <f t="shared" si="139"/>
        <v>0.24628898790579248</v>
      </c>
      <c r="W245" s="9">
        <f t="shared" si="140"/>
        <v>0.10212603437301082</v>
      </c>
      <c r="X245" s="9">
        <f t="shared" si="141"/>
        <v>0.044710375556970085</v>
      </c>
      <c r="Y245" s="9">
        <f t="shared" si="142"/>
        <v>0.00916613621896881</v>
      </c>
      <c r="Z245" s="9">
        <f t="shared" si="143"/>
        <v>0.0024952259707192873</v>
      </c>
      <c r="AA245" s="9">
        <f t="shared" si="144"/>
        <v>0.00033099936346276255</v>
      </c>
      <c r="AB245" s="9"/>
      <c r="AC245" s="196">
        <v>108</v>
      </c>
      <c r="AD245" s="196">
        <v>66</v>
      </c>
      <c r="AE245" s="196">
        <v>64</v>
      </c>
      <c r="AF245" s="196">
        <v>24</v>
      </c>
      <c r="AG245" s="196">
        <v>13</v>
      </c>
      <c r="AH245" s="196">
        <v>2</v>
      </c>
      <c r="AI245" s="196">
        <v>0</v>
      </c>
      <c r="AJ245" s="196">
        <v>0</v>
      </c>
      <c r="AK245" s="196">
        <v>277</v>
      </c>
      <c r="AL245" s="5"/>
      <c r="AM245" s="193">
        <v>16</v>
      </c>
      <c r="AN245" s="193">
        <v>-19</v>
      </c>
      <c r="AO245" s="193">
        <v>2</v>
      </c>
      <c r="AP245" s="193">
        <v>0</v>
      </c>
      <c r="AQ245" s="193">
        <v>0</v>
      </c>
      <c r="AR245" s="193">
        <v>0</v>
      </c>
      <c r="AS245" s="193">
        <v>0</v>
      </c>
      <c r="AT245" s="193">
        <v>0</v>
      </c>
      <c r="AU245" s="193">
        <v>-1</v>
      </c>
      <c r="AV245">
        <f t="shared" si="145"/>
        <v>-16</v>
      </c>
      <c r="AW245">
        <f t="shared" si="146"/>
        <v>19</v>
      </c>
      <c r="AX245">
        <f t="shared" si="147"/>
        <v>-2</v>
      </c>
      <c r="AY245">
        <f t="shared" si="148"/>
        <v>0</v>
      </c>
      <c r="AZ245">
        <f t="shared" si="149"/>
        <v>0</v>
      </c>
      <c r="BA245">
        <f t="shared" si="150"/>
        <v>0</v>
      </c>
      <c r="BB245">
        <f t="shared" si="151"/>
        <v>0</v>
      </c>
      <c r="BC245">
        <f t="shared" si="152"/>
        <v>0</v>
      </c>
      <c r="BD245">
        <f t="shared" si="153"/>
        <v>1</v>
      </c>
      <c r="BG245" s="188">
        <v>354879.6693333334</v>
      </c>
      <c r="BH245" s="107">
        <f t="shared" si="154"/>
        <v>88719.91733333335</v>
      </c>
      <c r="BI245" s="108">
        <f t="shared" si="155"/>
        <v>2129278.0160000003</v>
      </c>
      <c r="BJ245" s="27">
        <f t="shared" si="156"/>
        <v>532319.5040000001</v>
      </c>
      <c r="BK245" s="25">
        <f t="shared" si="157"/>
        <v>0.8</v>
      </c>
      <c r="BL245" s="26">
        <f t="shared" si="158"/>
        <v>0.2</v>
      </c>
      <c r="BM245" s="111">
        <f t="shared" si="161"/>
        <v>354879.6693333334</v>
      </c>
      <c r="BN245" s="186">
        <v>220101.53511111112</v>
      </c>
      <c r="BO245" s="135">
        <f t="shared" si="162"/>
        <v>55025.38377777778</v>
      </c>
      <c r="BP245" s="135">
        <f t="shared" si="177"/>
        <v>1320609.2106666667</v>
      </c>
      <c r="BQ245" s="135">
        <f t="shared" si="178"/>
        <v>330152.3026666667</v>
      </c>
      <c r="BR245" s="141">
        <f t="shared" si="163"/>
        <v>220101.53511111112</v>
      </c>
      <c r="BS245" s="185">
        <v>186680.96177777782</v>
      </c>
      <c r="BT245" s="135">
        <f t="shared" si="164"/>
        <v>46670.240444444455</v>
      </c>
      <c r="BU245" s="135">
        <f t="shared" si="179"/>
        <v>1120085.7706666668</v>
      </c>
      <c r="BV245" s="135">
        <f t="shared" si="165"/>
        <v>280021.4426666667</v>
      </c>
      <c r="BW245" s="141">
        <f t="shared" si="166"/>
        <v>186680.96177777782</v>
      </c>
      <c r="BX245" s="185">
        <v>312066.3466666667</v>
      </c>
      <c r="BY245" s="135">
        <f t="shared" si="167"/>
        <v>78016.58666666667</v>
      </c>
      <c r="BZ245" s="135">
        <f t="shared" si="180"/>
        <v>1872398.08</v>
      </c>
      <c r="CA245" s="135">
        <f t="shared" si="168"/>
        <v>468099.52</v>
      </c>
      <c r="CB245" s="141">
        <f t="shared" si="169"/>
        <v>312066.3466666667</v>
      </c>
      <c r="CC245" s="230">
        <f t="shared" si="170"/>
        <v>288147.86133333336</v>
      </c>
      <c r="CD245" s="135">
        <f t="shared" si="171"/>
        <v>72036.96533333334</v>
      </c>
      <c r="CE245" s="135">
        <f t="shared" si="181"/>
        <v>1728887.168</v>
      </c>
      <c r="CF245" s="135">
        <f t="shared" si="172"/>
        <v>432221.792</v>
      </c>
      <c r="CG245" s="141">
        <f t="shared" si="173"/>
        <v>288147.86133333336</v>
      </c>
      <c r="CH245" s="185">
        <v>0</v>
      </c>
      <c r="CI245" s="135">
        <f t="shared" si="174"/>
        <v>0</v>
      </c>
      <c r="CJ245" s="135">
        <f t="shared" si="182"/>
        <v>0</v>
      </c>
      <c r="CK245" s="135">
        <f t="shared" si="175"/>
        <v>0</v>
      </c>
      <c r="CL245" s="141">
        <f t="shared" si="176"/>
        <v>0</v>
      </c>
    </row>
    <row r="246" spans="1:90" ht="12.75">
      <c r="A246" s="3" t="s">
        <v>392</v>
      </c>
      <c r="B246" s="3" t="s">
        <v>379</v>
      </c>
      <c r="C246" s="2" t="s">
        <v>249</v>
      </c>
      <c r="D246" s="5">
        <f t="shared" si="159"/>
        <v>61504</v>
      </c>
      <c r="E246" s="190">
        <v>447</v>
      </c>
      <c r="F246" s="18">
        <f t="shared" si="160"/>
        <v>579</v>
      </c>
      <c r="G246" s="214">
        <v>6.868089384983925</v>
      </c>
      <c r="H246" s="202">
        <v>119</v>
      </c>
      <c r="I246"/>
      <c r="J246" s="196">
        <v>18563</v>
      </c>
      <c r="K246" s="196">
        <v>13956</v>
      </c>
      <c r="L246" s="196">
        <v>10888</v>
      </c>
      <c r="M246" s="196">
        <v>8832</v>
      </c>
      <c r="N246" s="196">
        <v>5372</v>
      </c>
      <c r="O246" s="196">
        <v>2754</v>
      </c>
      <c r="P246" s="196">
        <v>1044</v>
      </c>
      <c r="Q246" s="196">
        <v>95</v>
      </c>
      <c r="R246" s="196">
        <v>61504</v>
      </c>
      <c r="S246" s="5"/>
      <c r="T246" s="9">
        <f t="shared" si="137"/>
        <v>0.30181776795005205</v>
      </c>
      <c r="U246" s="9">
        <f t="shared" si="138"/>
        <v>0.22691207075962538</v>
      </c>
      <c r="V246" s="9">
        <f t="shared" si="139"/>
        <v>0.17702913631633715</v>
      </c>
      <c r="W246" s="9">
        <f t="shared" si="140"/>
        <v>0.14360041623309053</v>
      </c>
      <c r="X246" s="9">
        <f t="shared" si="141"/>
        <v>0.08734391259105098</v>
      </c>
      <c r="Y246" s="9">
        <f t="shared" si="142"/>
        <v>0.04477757544224766</v>
      </c>
      <c r="Z246" s="9">
        <f t="shared" si="143"/>
        <v>0.016974505723204993</v>
      </c>
      <c r="AA246" s="9">
        <f t="shared" si="144"/>
        <v>0.0015446149843912592</v>
      </c>
      <c r="AB246" s="9"/>
      <c r="AC246" s="196">
        <v>191</v>
      </c>
      <c r="AD246" s="196">
        <v>150</v>
      </c>
      <c r="AE246" s="196">
        <v>76</v>
      </c>
      <c r="AF246" s="196">
        <v>105</v>
      </c>
      <c r="AG246" s="196">
        <v>58</v>
      </c>
      <c r="AH246" s="196">
        <v>42</v>
      </c>
      <c r="AI246" s="196">
        <v>13</v>
      </c>
      <c r="AJ246" s="196">
        <v>-1</v>
      </c>
      <c r="AK246" s="196">
        <v>634</v>
      </c>
      <c r="AL246" s="5"/>
      <c r="AM246" s="193">
        <v>47</v>
      </c>
      <c r="AN246" s="193">
        <v>-12</v>
      </c>
      <c r="AO246" s="193">
        <v>13</v>
      </c>
      <c r="AP246" s="193">
        <v>12</v>
      </c>
      <c r="AQ246" s="193">
        <v>-8</v>
      </c>
      <c r="AR246" s="193">
        <v>4</v>
      </c>
      <c r="AS246" s="193">
        <v>-1</v>
      </c>
      <c r="AT246" s="193">
        <v>0</v>
      </c>
      <c r="AU246" s="193">
        <v>55</v>
      </c>
      <c r="AV246">
        <f t="shared" si="145"/>
        <v>-47</v>
      </c>
      <c r="AW246">
        <f t="shared" si="146"/>
        <v>12</v>
      </c>
      <c r="AX246">
        <f t="shared" si="147"/>
        <v>-13</v>
      </c>
      <c r="AY246">
        <f t="shared" si="148"/>
        <v>-12</v>
      </c>
      <c r="AZ246">
        <f t="shared" si="149"/>
        <v>8</v>
      </c>
      <c r="BA246">
        <f t="shared" si="150"/>
        <v>-4</v>
      </c>
      <c r="BB246">
        <f t="shared" si="151"/>
        <v>1</v>
      </c>
      <c r="BC246">
        <f t="shared" si="152"/>
        <v>0</v>
      </c>
      <c r="BD246">
        <f t="shared" si="153"/>
        <v>-55</v>
      </c>
      <c r="BG246" s="188">
        <v>665623.2586666667</v>
      </c>
      <c r="BH246" s="107">
        <f t="shared" si="154"/>
        <v>166405.81466666667</v>
      </c>
      <c r="BI246" s="108">
        <f t="shared" si="155"/>
        <v>3993739.552</v>
      </c>
      <c r="BJ246" s="27">
        <f t="shared" si="156"/>
        <v>998434.888</v>
      </c>
      <c r="BK246" s="25">
        <f t="shared" si="157"/>
        <v>0.8</v>
      </c>
      <c r="BL246" s="26">
        <f t="shared" si="158"/>
        <v>0.2</v>
      </c>
      <c r="BM246" s="111">
        <f t="shared" si="161"/>
        <v>665623.2586666667</v>
      </c>
      <c r="BN246" s="186">
        <v>623398.0053333333</v>
      </c>
      <c r="BO246" s="135">
        <f t="shared" si="162"/>
        <v>155849.50133333332</v>
      </c>
      <c r="BP246" s="135">
        <f t="shared" si="177"/>
        <v>3740388.0319999997</v>
      </c>
      <c r="BQ246" s="135">
        <f t="shared" si="178"/>
        <v>935097.0079999999</v>
      </c>
      <c r="BR246" s="141">
        <f t="shared" si="163"/>
        <v>623398.0053333333</v>
      </c>
      <c r="BS246" s="185">
        <v>759010.529777778</v>
      </c>
      <c r="BT246" s="135">
        <f t="shared" si="164"/>
        <v>189752.6324444445</v>
      </c>
      <c r="BU246" s="135">
        <f t="shared" si="179"/>
        <v>4554063.178666668</v>
      </c>
      <c r="BV246" s="135">
        <f t="shared" si="165"/>
        <v>1138515.794666667</v>
      </c>
      <c r="BW246" s="141">
        <f t="shared" si="166"/>
        <v>759010.529777778</v>
      </c>
      <c r="BX246" s="185">
        <v>631279.4666666667</v>
      </c>
      <c r="BY246" s="135">
        <f t="shared" si="167"/>
        <v>157819.86666666667</v>
      </c>
      <c r="BZ246" s="135">
        <f t="shared" si="180"/>
        <v>3787676.8</v>
      </c>
      <c r="CA246" s="135">
        <f t="shared" si="168"/>
        <v>946919.2</v>
      </c>
      <c r="CB246" s="141">
        <f t="shared" si="169"/>
        <v>631279.4666666667</v>
      </c>
      <c r="CC246" s="230">
        <f t="shared" si="170"/>
        <v>653264.2648888889</v>
      </c>
      <c r="CD246" s="135">
        <f t="shared" si="171"/>
        <v>163316.06622222223</v>
      </c>
      <c r="CE246" s="135">
        <f t="shared" si="181"/>
        <v>3919585.5893333335</v>
      </c>
      <c r="CF246" s="135">
        <f t="shared" si="172"/>
        <v>979896.3973333334</v>
      </c>
      <c r="CG246" s="141">
        <f t="shared" si="173"/>
        <v>653264.2648888889</v>
      </c>
      <c r="CH246" s="185">
        <v>0</v>
      </c>
      <c r="CI246" s="135">
        <f t="shared" si="174"/>
        <v>0</v>
      </c>
      <c r="CJ246" s="135">
        <f t="shared" si="182"/>
        <v>0</v>
      </c>
      <c r="CK246" s="135">
        <f t="shared" si="175"/>
        <v>0</v>
      </c>
      <c r="CL246" s="141">
        <f t="shared" si="176"/>
        <v>0</v>
      </c>
    </row>
    <row r="247" spans="1:90" ht="12.75">
      <c r="A247" s="3" t="s">
        <v>376</v>
      </c>
      <c r="B247" s="3" t="s">
        <v>377</v>
      </c>
      <c r="C247" s="2" t="s">
        <v>250</v>
      </c>
      <c r="D247" s="5">
        <f t="shared" si="159"/>
        <v>52507</v>
      </c>
      <c r="E247" s="190">
        <v>957</v>
      </c>
      <c r="F247" s="18">
        <f t="shared" si="160"/>
        <v>331</v>
      </c>
      <c r="G247" s="214">
        <v>8.062539712807217</v>
      </c>
      <c r="H247" s="202">
        <v>83</v>
      </c>
      <c r="I247"/>
      <c r="J247" s="196">
        <v>4741</v>
      </c>
      <c r="K247" s="196">
        <v>10748</v>
      </c>
      <c r="L247" s="196">
        <v>12082</v>
      </c>
      <c r="M247" s="196">
        <v>9933</v>
      </c>
      <c r="N247" s="196">
        <v>7266</v>
      </c>
      <c r="O247" s="196">
        <v>4608</v>
      </c>
      <c r="P247" s="196">
        <v>2859</v>
      </c>
      <c r="Q247" s="196">
        <v>270</v>
      </c>
      <c r="R247" s="196">
        <v>52507</v>
      </c>
      <c r="S247" s="5"/>
      <c r="T247" s="9">
        <f t="shared" si="137"/>
        <v>0.09029272287504524</v>
      </c>
      <c r="U247" s="9">
        <f t="shared" si="138"/>
        <v>0.2046965166549222</v>
      </c>
      <c r="V247" s="9">
        <f t="shared" si="139"/>
        <v>0.23010265297960272</v>
      </c>
      <c r="W247" s="9">
        <f t="shared" si="140"/>
        <v>0.18917477669644048</v>
      </c>
      <c r="X247" s="9">
        <f t="shared" si="141"/>
        <v>0.1383815491267831</v>
      </c>
      <c r="Y247" s="9">
        <f t="shared" si="142"/>
        <v>0.08775972727445865</v>
      </c>
      <c r="Z247" s="9">
        <f t="shared" si="143"/>
        <v>0.05444988287275982</v>
      </c>
      <c r="AA247" s="9">
        <f t="shared" si="144"/>
        <v>0.0051421715199878116</v>
      </c>
      <c r="AB247" s="9"/>
      <c r="AC247" s="196">
        <v>46</v>
      </c>
      <c r="AD247" s="196">
        <v>88</v>
      </c>
      <c r="AE247" s="196">
        <v>54</v>
      </c>
      <c r="AF247" s="196">
        <v>7</v>
      </c>
      <c r="AG247" s="196">
        <v>36</v>
      </c>
      <c r="AH247" s="196">
        <v>29</v>
      </c>
      <c r="AI247" s="196">
        <v>1</v>
      </c>
      <c r="AJ247" s="196">
        <v>1</v>
      </c>
      <c r="AK247" s="196">
        <v>262</v>
      </c>
      <c r="AL247" s="5"/>
      <c r="AM247" s="193">
        <v>-14</v>
      </c>
      <c r="AN247" s="193">
        <v>-16</v>
      </c>
      <c r="AO247" s="193">
        <v>-5</v>
      </c>
      <c r="AP247" s="193">
        <v>-31</v>
      </c>
      <c r="AQ247" s="193">
        <v>-7</v>
      </c>
      <c r="AR247" s="193">
        <v>6</v>
      </c>
      <c r="AS247" s="193">
        <v>-4</v>
      </c>
      <c r="AT247" s="193">
        <v>2</v>
      </c>
      <c r="AU247" s="193">
        <v>-69</v>
      </c>
      <c r="AV247">
        <f t="shared" si="145"/>
        <v>14</v>
      </c>
      <c r="AW247">
        <f t="shared" si="146"/>
        <v>16</v>
      </c>
      <c r="AX247">
        <f t="shared" si="147"/>
        <v>5</v>
      </c>
      <c r="AY247">
        <f t="shared" si="148"/>
        <v>31</v>
      </c>
      <c r="AZ247">
        <f t="shared" si="149"/>
        <v>7</v>
      </c>
      <c r="BA247">
        <f t="shared" si="150"/>
        <v>-6</v>
      </c>
      <c r="BB247">
        <f t="shared" si="151"/>
        <v>4</v>
      </c>
      <c r="BC247">
        <f t="shared" si="152"/>
        <v>-2</v>
      </c>
      <c r="BD247">
        <f t="shared" si="153"/>
        <v>69</v>
      </c>
      <c r="BG247" s="188">
        <v>25841.99466666667</v>
      </c>
      <c r="BH247" s="107">
        <f t="shared" si="154"/>
        <v>6460.498666666667</v>
      </c>
      <c r="BI247" s="108">
        <f t="shared" si="155"/>
        <v>155051.96800000002</v>
      </c>
      <c r="BJ247" s="27">
        <f t="shared" si="156"/>
        <v>38762.992000000006</v>
      </c>
      <c r="BK247" s="25">
        <f t="shared" si="157"/>
        <v>0.8</v>
      </c>
      <c r="BL247" s="26">
        <f t="shared" si="158"/>
        <v>0.2</v>
      </c>
      <c r="BM247" s="111">
        <f t="shared" si="161"/>
        <v>25841.99466666667</v>
      </c>
      <c r="BN247" s="186">
        <v>48464.21777777777</v>
      </c>
      <c r="BO247" s="135">
        <f t="shared" si="162"/>
        <v>12116.054444444442</v>
      </c>
      <c r="BP247" s="135">
        <f t="shared" si="177"/>
        <v>290785.30666666664</v>
      </c>
      <c r="BQ247" s="135">
        <f t="shared" si="178"/>
        <v>72696.32666666666</v>
      </c>
      <c r="BR247" s="141">
        <f t="shared" si="163"/>
        <v>48464.21777777777</v>
      </c>
      <c r="BS247" s="185">
        <v>153802.20088888894</v>
      </c>
      <c r="BT247" s="135">
        <f t="shared" si="164"/>
        <v>38450.550222222235</v>
      </c>
      <c r="BU247" s="135">
        <f t="shared" si="179"/>
        <v>922813.2053333337</v>
      </c>
      <c r="BV247" s="135">
        <f t="shared" si="165"/>
        <v>230703.30133333342</v>
      </c>
      <c r="BW247" s="141">
        <f t="shared" si="166"/>
        <v>153802.20088888894</v>
      </c>
      <c r="BX247" s="185">
        <v>129945.59999999998</v>
      </c>
      <c r="BY247" s="135">
        <f t="shared" si="167"/>
        <v>32486.399999999994</v>
      </c>
      <c r="BZ247" s="135">
        <f t="shared" si="180"/>
        <v>779673.5999999999</v>
      </c>
      <c r="CA247" s="135">
        <f t="shared" si="168"/>
        <v>194918.39999999997</v>
      </c>
      <c r="CB247" s="141">
        <f t="shared" si="169"/>
        <v>129945.59999999998</v>
      </c>
      <c r="CC247" s="230">
        <f t="shared" si="170"/>
        <v>379600.3004444445</v>
      </c>
      <c r="CD247" s="135">
        <f t="shared" si="171"/>
        <v>94900.07511111113</v>
      </c>
      <c r="CE247" s="135">
        <f t="shared" si="181"/>
        <v>2277601.802666667</v>
      </c>
      <c r="CF247" s="135">
        <f t="shared" si="172"/>
        <v>569400.4506666667</v>
      </c>
      <c r="CG247" s="141">
        <f t="shared" si="173"/>
        <v>379600.3004444445</v>
      </c>
      <c r="CH247" s="185">
        <v>0</v>
      </c>
      <c r="CI247" s="135">
        <f t="shared" si="174"/>
        <v>0</v>
      </c>
      <c r="CJ247" s="135">
        <f t="shared" si="182"/>
        <v>0</v>
      </c>
      <c r="CK247" s="135">
        <f t="shared" si="175"/>
        <v>0</v>
      </c>
      <c r="CL247" s="141">
        <f t="shared" si="176"/>
        <v>0</v>
      </c>
    </row>
    <row r="248" spans="1:90" ht="12.75">
      <c r="A248" s="3" t="s">
        <v>393</v>
      </c>
      <c r="B248" s="3" t="s">
        <v>384</v>
      </c>
      <c r="C248" s="2" t="s">
        <v>251</v>
      </c>
      <c r="D248" s="5">
        <f t="shared" si="159"/>
        <v>57485</v>
      </c>
      <c r="E248" s="190">
        <v>337</v>
      </c>
      <c r="F248" s="18">
        <f t="shared" si="160"/>
        <v>928</v>
      </c>
      <c r="G248" s="214">
        <v>7.592673630981102</v>
      </c>
      <c r="H248" s="202">
        <v>170</v>
      </c>
      <c r="I248"/>
      <c r="J248" s="196">
        <v>6437</v>
      </c>
      <c r="K248" s="196">
        <v>16261</v>
      </c>
      <c r="L248" s="196">
        <v>14339</v>
      </c>
      <c r="M248" s="196">
        <v>10094</v>
      </c>
      <c r="N248" s="196">
        <v>6173</v>
      </c>
      <c r="O248" s="196">
        <v>2662</v>
      </c>
      <c r="P248" s="196">
        <v>1407</v>
      </c>
      <c r="Q248" s="196">
        <v>112</v>
      </c>
      <c r="R248" s="196">
        <v>57485</v>
      </c>
      <c r="S248" s="5"/>
      <c r="T248" s="9">
        <f t="shared" si="137"/>
        <v>0.11197703748804036</v>
      </c>
      <c r="U248" s="9">
        <f t="shared" si="138"/>
        <v>0.2828737931634339</v>
      </c>
      <c r="V248" s="9">
        <f t="shared" si="139"/>
        <v>0.2494389840828042</v>
      </c>
      <c r="W248" s="9">
        <f t="shared" si="140"/>
        <v>0.1755936331216839</v>
      </c>
      <c r="X248" s="9">
        <f t="shared" si="141"/>
        <v>0.10738453509611202</v>
      </c>
      <c r="Y248" s="9">
        <f t="shared" si="142"/>
        <v>0.046307732451943986</v>
      </c>
      <c r="Z248" s="9">
        <f t="shared" si="143"/>
        <v>0.024475950247890753</v>
      </c>
      <c r="AA248" s="9">
        <f t="shared" si="144"/>
        <v>0.0019483343480908063</v>
      </c>
      <c r="AB248" s="9"/>
      <c r="AC248" s="196">
        <v>117</v>
      </c>
      <c r="AD248" s="196">
        <v>192</v>
      </c>
      <c r="AE248" s="196">
        <v>269</v>
      </c>
      <c r="AF248" s="196">
        <v>153</v>
      </c>
      <c r="AG248" s="196">
        <v>117</v>
      </c>
      <c r="AH248" s="196">
        <v>49</v>
      </c>
      <c r="AI248" s="196">
        <v>10</v>
      </c>
      <c r="AJ248" s="196">
        <v>-2</v>
      </c>
      <c r="AK248" s="196">
        <v>905</v>
      </c>
      <c r="AL248" s="5"/>
      <c r="AM248" s="193">
        <v>14</v>
      </c>
      <c r="AN248" s="193">
        <v>-17</v>
      </c>
      <c r="AO248" s="193">
        <v>-12</v>
      </c>
      <c r="AP248" s="193">
        <v>-5</v>
      </c>
      <c r="AQ248" s="193">
        <v>1</v>
      </c>
      <c r="AR248" s="193">
        <v>-6</v>
      </c>
      <c r="AS248" s="193">
        <v>0</v>
      </c>
      <c r="AT248" s="193">
        <v>2</v>
      </c>
      <c r="AU248" s="193">
        <v>-23</v>
      </c>
      <c r="AV248">
        <f t="shared" si="145"/>
        <v>-14</v>
      </c>
      <c r="AW248">
        <f t="shared" si="146"/>
        <v>17</v>
      </c>
      <c r="AX248">
        <f t="shared" si="147"/>
        <v>12</v>
      </c>
      <c r="AY248">
        <f t="shared" si="148"/>
        <v>5</v>
      </c>
      <c r="AZ248">
        <f t="shared" si="149"/>
        <v>-1</v>
      </c>
      <c r="BA248">
        <f t="shared" si="150"/>
        <v>6</v>
      </c>
      <c r="BB248">
        <f t="shared" si="151"/>
        <v>0</v>
      </c>
      <c r="BC248">
        <f t="shared" si="152"/>
        <v>-2</v>
      </c>
      <c r="BD248">
        <f t="shared" si="153"/>
        <v>23</v>
      </c>
      <c r="BG248" s="188">
        <v>787157.392</v>
      </c>
      <c r="BH248" s="107">
        <f t="shared" si="154"/>
        <v>196789.348</v>
      </c>
      <c r="BI248" s="108">
        <f t="shared" si="155"/>
        <v>4722944.352</v>
      </c>
      <c r="BJ248" s="27">
        <f t="shared" si="156"/>
        <v>1180736.088</v>
      </c>
      <c r="BK248" s="25">
        <f t="shared" si="157"/>
        <v>0.8</v>
      </c>
      <c r="BL248" s="26">
        <f t="shared" si="158"/>
        <v>0.2</v>
      </c>
      <c r="BM248" s="111">
        <f t="shared" si="161"/>
        <v>787157.392</v>
      </c>
      <c r="BN248" s="186">
        <v>920011.2008888889</v>
      </c>
      <c r="BO248" s="135">
        <f t="shared" si="162"/>
        <v>230002.80022222223</v>
      </c>
      <c r="BP248" s="135">
        <f t="shared" si="177"/>
        <v>5520067.205333333</v>
      </c>
      <c r="BQ248" s="135">
        <f t="shared" si="178"/>
        <v>1380016.8013333334</v>
      </c>
      <c r="BR248" s="141">
        <f t="shared" si="163"/>
        <v>920011.2008888889</v>
      </c>
      <c r="BS248" s="185">
        <v>923153.5182222226</v>
      </c>
      <c r="BT248" s="135">
        <f t="shared" si="164"/>
        <v>230788.37955555564</v>
      </c>
      <c r="BU248" s="135">
        <f t="shared" si="179"/>
        <v>5538921.109333335</v>
      </c>
      <c r="BV248" s="135">
        <f t="shared" si="165"/>
        <v>1384730.2773333339</v>
      </c>
      <c r="BW248" s="141">
        <f t="shared" si="166"/>
        <v>923153.5182222226</v>
      </c>
      <c r="BX248" s="185">
        <v>835376.7466666666</v>
      </c>
      <c r="BY248" s="135">
        <f t="shared" si="167"/>
        <v>208844.18666666665</v>
      </c>
      <c r="BZ248" s="135">
        <f t="shared" si="180"/>
        <v>5012260.4799999995</v>
      </c>
      <c r="CA248" s="135">
        <f t="shared" si="168"/>
        <v>1253065.1199999999</v>
      </c>
      <c r="CB248" s="141">
        <f t="shared" si="169"/>
        <v>835376.7466666666</v>
      </c>
      <c r="CC248" s="230">
        <f t="shared" si="170"/>
        <v>1068009.208888889</v>
      </c>
      <c r="CD248" s="135">
        <f t="shared" si="171"/>
        <v>267002.30222222226</v>
      </c>
      <c r="CE248" s="135">
        <f t="shared" si="181"/>
        <v>6408055.253333334</v>
      </c>
      <c r="CF248" s="135">
        <f t="shared" si="172"/>
        <v>1602013.8133333335</v>
      </c>
      <c r="CG248" s="141">
        <f t="shared" si="173"/>
        <v>1068009.208888889</v>
      </c>
      <c r="CH248" s="185">
        <v>0</v>
      </c>
      <c r="CI248" s="135">
        <f t="shared" si="174"/>
        <v>0</v>
      </c>
      <c r="CJ248" s="135">
        <f t="shared" si="182"/>
        <v>0</v>
      </c>
      <c r="CK248" s="135">
        <f t="shared" si="175"/>
        <v>0</v>
      </c>
      <c r="CL248" s="141">
        <f t="shared" si="176"/>
        <v>0</v>
      </c>
    </row>
    <row r="249" spans="1:90" ht="12.75">
      <c r="A249" s="3" t="s">
        <v>402</v>
      </c>
      <c r="B249" s="3" t="s">
        <v>379</v>
      </c>
      <c r="C249" s="2" t="s">
        <v>252</v>
      </c>
      <c r="D249" s="5">
        <f t="shared" si="159"/>
        <v>37096</v>
      </c>
      <c r="E249" s="190">
        <v>213</v>
      </c>
      <c r="F249" s="18">
        <f t="shared" si="160"/>
        <v>372</v>
      </c>
      <c r="G249" s="214">
        <v>9.329061458623624</v>
      </c>
      <c r="H249" s="202">
        <v>88</v>
      </c>
      <c r="I249"/>
      <c r="J249" s="196">
        <v>1995</v>
      </c>
      <c r="K249" s="196">
        <v>8371</v>
      </c>
      <c r="L249" s="196">
        <v>9325</v>
      </c>
      <c r="M249" s="196">
        <v>5849</v>
      </c>
      <c r="N249" s="196">
        <v>5457</v>
      </c>
      <c r="O249" s="196">
        <v>3712</v>
      </c>
      <c r="P249" s="196">
        <v>2205</v>
      </c>
      <c r="Q249" s="196">
        <v>182</v>
      </c>
      <c r="R249" s="196">
        <v>37096</v>
      </c>
      <c r="S249" s="5"/>
      <c r="T249" s="9">
        <f t="shared" si="137"/>
        <v>0.05377938322191072</v>
      </c>
      <c r="U249" s="9">
        <f t="shared" si="138"/>
        <v>0.22565775285745093</v>
      </c>
      <c r="V249" s="9">
        <f t="shared" si="139"/>
        <v>0.25137481130040973</v>
      </c>
      <c r="W249" s="9">
        <f t="shared" si="140"/>
        <v>0.15767198619797282</v>
      </c>
      <c r="X249" s="9">
        <f t="shared" si="141"/>
        <v>0.147104809143843</v>
      </c>
      <c r="Y249" s="9">
        <f t="shared" si="142"/>
        <v>0.10006469700237222</v>
      </c>
      <c r="Z249" s="9">
        <f t="shared" si="143"/>
        <v>0.05944037092948027</v>
      </c>
      <c r="AA249" s="9">
        <f t="shared" si="144"/>
        <v>0.004906189346560276</v>
      </c>
      <c r="AB249" s="9"/>
      <c r="AC249" s="196">
        <v>14</v>
      </c>
      <c r="AD249" s="196">
        <v>21</v>
      </c>
      <c r="AE249" s="196">
        <v>108</v>
      </c>
      <c r="AF249" s="196">
        <v>29</v>
      </c>
      <c r="AG249" s="196">
        <v>64</v>
      </c>
      <c r="AH249" s="196">
        <v>77</v>
      </c>
      <c r="AI249" s="196">
        <v>39</v>
      </c>
      <c r="AJ249" s="196">
        <v>-1</v>
      </c>
      <c r="AK249" s="196">
        <v>351</v>
      </c>
      <c r="AL249" s="5"/>
      <c r="AM249" s="193">
        <v>-14</v>
      </c>
      <c r="AN249" s="193">
        <v>-6</v>
      </c>
      <c r="AO249" s="193">
        <v>9</v>
      </c>
      <c r="AP249" s="193">
        <v>-6</v>
      </c>
      <c r="AQ249" s="193">
        <v>0</v>
      </c>
      <c r="AR249" s="193">
        <v>-7</v>
      </c>
      <c r="AS249" s="193">
        <v>1</v>
      </c>
      <c r="AT249" s="193">
        <v>2</v>
      </c>
      <c r="AU249" s="193">
        <v>-21</v>
      </c>
      <c r="AV249">
        <f t="shared" si="145"/>
        <v>14</v>
      </c>
      <c r="AW249">
        <f t="shared" si="146"/>
        <v>6</v>
      </c>
      <c r="AX249">
        <f t="shared" si="147"/>
        <v>-9</v>
      </c>
      <c r="AY249">
        <f t="shared" si="148"/>
        <v>6</v>
      </c>
      <c r="AZ249">
        <f t="shared" si="149"/>
        <v>0</v>
      </c>
      <c r="BA249">
        <f t="shared" si="150"/>
        <v>7</v>
      </c>
      <c r="BB249">
        <f t="shared" si="151"/>
        <v>-1</v>
      </c>
      <c r="BC249">
        <f t="shared" si="152"/>
        <v>-2</v>
      </c>
      <c r="BD249">
        <f t="shared" si="153"/>
        <v>21</v>
      </c>
      <c r="BG249" s="188">
        <v>182940.85333333336</v>
      </c>
      <c r="BH249" s="107">
        <f t="shared" si="154"/>
        <v>45735.21333333334</v>
      </c>
      <c r="BI249" s="108">
        <f t="shared" si="155"/>
        <v>1097645.12</v>
      </c>
      <c r="BJ249" s="27">
        <f t="shared" si="156"/>
        <v>274411.28</v>
      </c>
      <c r="BK249" s="25">
        <f t="shared" si="157"/>
        <v>0.8</v>
      </c>
      <c r="BL249" s="26">
        <f t="shared" si="158"/>
        <v>0.2</v>
      </c>
      <c r="BM249" s="111">
        <f t="shared" si="161"/>
        <v>182940.85333333336</v>
      </c>
      <c r="BN249" s="186">
        <v>468062.7217777779</v>
      </c>
      <c r="BO249" s="135">
        <f t="shared" si="162"/>
        <v>117015.68044444447</v>
      </c>
      <c r="BP249" s="135">
        <f t="shared" si="177"/>
        <v>2808376.3306666673</v>
      </c>
      <c r="BQ249" s="135">
        <f t="shared" si="178"/>
        <v>702094.0826666668</v>
      </c>
      <c r="BR249" s="141">
        <f t="shared" si="163"/>
        <v>468062.7217777779</v>
      </c>
      <c r="BS249" s="185">
        <v>514858.7164444445</v>
      </c>
      <c r="BT249" s="135">
        <f t="shared" si="164"/>
        <v>128714.67911111112</v>
      </c>
      <c r="BU249" s="135">
        <f t="shared" si="179"/>
        <v>3089152.298666667</v>
      </c>
      <c r="BV249" s="135">
        <f t="shared" si="165"/>
        <v>772288.0746666668</v>
      </c>
      <c r="BW249" s="141">
        <f t="shared" si="166"/>
        <v>514858.7164444445</v>
      </c>
      <c r="BX249" s="185">
        <v>246991.03999999995</v>
      </c>
      <c r="BY249" s="135">
        <f t="shared" si="167"/>
        <v>61747.75999999999</v>
      </c>
      <c r="BZ249" s="135">
        <f t="shared" si="180"/>
        <v>1481946.2399999998</v>
      </c>
      <c r="CA249" s="135">
        <f t="shared" si="168"/>
        <v>370486.55999999994</v>
      </c>
      <c r="CB249" s="141">
        <f t="shared" si="169"/>
        <v>246991.03999999995</v>
      </c>
      <c r="CC249" s="230">
        <f t="shared" si="170"/>
        <v>517359.3315555556</v>
      </c>
      <c r="CD249" s="135">
        <f t="shared" si="171"/>
        <v>129339.8328888889</v>
      </c>
      <c r="CE249" s="135">
        <f t="shared" si="181"/>
        <v>3104155.9893333334</v>
      </c>
      <c r="CF249" s="135">
        <f t="shared" si="172"/>
        <v>776038.9973333334</v>
      </c>
      <c r="CG249" s="141">
        <f t="shared" si="173"/>
        <v>517359.3315555556</v>
      </c>
      <c r="CH249" s="185">
        <v>0</v>
      </c>
      <c r="CI249" s="135">
        <f t="shared" si="174"/>
        <v>0</v>
      </c>
      <c r="CJ249" s="135">
        <f t="shared" si="182"/>
        <v>0</v>
      </c>
      <c r="CK249" s="135">
        <f t="shared" si="175"/>
        <v>0</v>
      </c>
      <c r="CL249" s="141">
        <f t="shared" si="176"/>
        <v>0</v>
      </c>
    </row>
    <row r="250" spans="1:90" ht="12.75">
      <c r="A250" s="3" t="s">
        <v>400</v>
      </c>
      <c r="B250" s="3" t="s">
        <v>375</v>
      </c>
      <c r="C250" s="2" t="s">
        <v>253</v>
      </c>
      <c r="D250" s="5">
        <f t="shared" si="159"/>
        <v>58229</v>
      </c>
      <c r="E250" s="190">
        <v>337</v>
      </c>
      <c r="F250" s="18">
        <f t="shared" si="160"/>
        <v>774</v>
      </c>
      <c r="G250" s="214">
        <v>10.46983475114892</v>
      </c>
      <c r="H250" s="202">
        <v>204</v>
      </c>
      <c r="I250"/>
      <c r="J250" s="196">
        <v>2172</v>
      </c>
      <c r="K250" s="196">
        <v>5143</v>
      </c>
      <c r="L250" s="196">
        <v>15777</v>
      </c>
      <c r="M250" s="196">
        <v>13350</v>
      </c>
      <c r="N250" s="196">
        <v>9484</v>
      </c>
      <c r="O250" s="196">
        <v>5920</v>
      </c>
      <c r="P250" s="196">
        <v>5569</v>
      </c>
      <c r="Q250" s="196">
        <v>814</v>
      </c>
      <c r="R250" s="196">
        <v>58229</v>
      </c>
      <c r="S250" s="5"/>
      <c r="T250" s="9">
        <f t="shared" si="137"/>
        <v>0.037301001219323705</v>
      </c>
      <c r="U250" s="9">
        <f t="shared" si="138"/>
        <v>0.08832368750966013</v>
      </c>
      <c r="V250" s="9">
        <f t="shared" si="139"/>
        <v>0.2709474660392588</v>
      </c>
      <c r="W250" s="9">
        <f t="shared" si="140"/>
        <v>0.22926720362705869</v>
      </c>
      <c r="X250" s="9">
        <f t="shared" si="141"/>
        <v>0.16287416922839135</v>
      </c>
      <c r="Y250" s="9">
        <f t="shared" si="142"/>
        <v>0.10166755396795411</v>
      </c>
      <c r="Z250" s="9">
        <f t="shared" si="143"/>
        <v>0.09563962973775954</v>
      </c>
      <c r="AA250" s="9">
        <f t="shared" si="144"/>
        <v>0.013979288670593691</v>
      </c>
      <c r="AB250" s="9"/>
      <c r="AC250" s="196">
        <v>-15</v>
      </c>
      <c r="AD250" s="196">
        <v>43</v>
      </c>
      <c r="AE250" s="196">
        <v>368</v>
      </c>
      <c r="AF250" s="196">
        <v>179</v>
      </c>
      <c r="AG250" s="196">
        <v>87</v>
      </c>
      <c r="AH250" s="196">
        <v>32</v>
      </c>
      <c r="AI250" s="196">
        <v>36</v>
      </c>
      <c r="AJ250" s="196">
        <v>18</v>
      </c>
      <c r="AK250" s="196">
        <v>748</v>
      </c>
      <c r="AL250" s="5"/>
      <c r="AM250" s="193">
        <v>-23</v>
      </c>
      <c r="AN250" s="193">
        <v>-27</v>
      </c>
      <c r="AO250" s="193">
        <v>-1</v>
      </c>
      <c r="AP250" s="193">
        <v>7</v>
      </c>
      <c r="AQ250" s="193">
        <v>-2</v>
      </c>
      <c r="AR250" s="193">
        <v>11</v>
      </c>
      <c r="AS250" s="193">
        <v>5</v>
      </c>
      <c r="AT250" s="193">
        <v>4</v>
      </c>
      <c r="AU250" s="193">
        <v>-26</v>
      </c>
      <c r="AV250">
        <f t="shared" si="145"/>
        <v>23</v>
      </c>
      <c r="AW250">
        <f t="shared" si="146"/>
        <v>27</v>
      </c>
      <c r="AX250">
        <f t="shared" si="147"/>
        <v>1</v>
      </c>
      <c r="AY250">
        <f t="shared" si="148"/>
        <v>-7</v>
      </c>
      <c r="AZ250">
        <f t="shared" si="149"/>
        <v>2</v>
      </c>
      <c r="BA250">
        <f t="shared" si="150"/>
        <v>-11</v>
      </c>
      <c r="BB250">
        <f t="shared" si="151"/>
        <v>-5</v>
      </c>
      <c r="BC250">
        <f t="shared" si="152"/>
        <v>-4</v>
      </c>
      <c r="BD250">
        <f t="shared" si="153"/>
        <v>26</v>
      </c>
      <c r="BG250" s="188">
        <v>259699.25333333333</v>
      </c>
      <c r="BH250" s="107">
        <f t="shared" si="154"/>
        <v>64924.81333333333</v>
      </c>
      <c r="BI250" s="108">
        <f t="shared" si="155"/>
        <v>1558195.52</v>
      </c>
      <c r="BJ250" s="27">
        <f t="shared" si="156"/>
        <v>389548.88</v>
      </c>
      <c r="BK250" s="25">
        <f t="shared" si="157"/>
        <v>0.8</v>
      </c>
      <c r="BL250" s="26">
        <f t="shared" si="158"/>
        <v>0.2</v>
      </c>
      <c r="BM250" s="111">
        <f t="shared" si="161"/>
        <v>259699.25333333333</v>
      </c>
      <c r="BN250" s="186">
        <v>346541.3342222222</v>
      </c>
      <c r="BO250" s="135">
        <f t="shared" si="162"/>
        <v>86635.33355555555</v>
      </c>
      <c r="BP250" s="135">
        <f t="shared" si="177"/>
        <v>2079248.0053333333</v>
      </c>
      <c r="BQ250" s="135">
        <f t="shared" si="178"/>
        <v>519812.0013333333</v>
      </c>
      <c r="BR250" s="141">
        <f t="shared" si="163"/>
        <v>346541.3342222222</v>
      </c>
      <c r="BS250" s="185">
        <v>536990.7546666668</v>
      </c>
      <c r="BT250" s="135">
        <f t="shared" si="164"/>
        <v>134247.6886666667</v>
      </c>
      <c r="BU250" s="135">
        <f t="shared" si="179"/>
        <v>3221944.528000001</v>
      </c>
      <c r="BV250" s="135">
        <f t="shared" si="165"/>
        <v>805486.1320000002</v>
      </c>
      <c r="BW250" s="141">
        <f t="shared" si="166"/>
        <v>536990.7546666668</v>
      </c>
      <c r="BX250" s="185">
        <v>763204.2666666667</v>
      </c>
      <c r="BY250" s="135">
        <f t="shared" si="167"/>
        <v>190801.06666666668</v>
      </c>
      <c r="BZ250" s="135">
        <f t="shared" si="180"/>
        <v>4579225.600000001</v>
      </c>
      <c r="CA250" s="135">
        <f t="shared" si="168"/>
        <v>1144806.4000000001</v>
      </c>
      <c r="CB250" s="141">
        <f t="shared" si="169"/>
        <v>763204.2666666667</v>
      </c>
      <c r="CC250" s="230">
        <f t="shared" si="170"/>
        <v>971443.1875555557</v>
      </c>
      <c r="CD250" s="135">
        <f t="shared" si="171"/>
        <v>242860.79688888893</v>
      </c>
      <c r="CE250" s="135">
        <f t="shared" si="181"/>
        <v>5828659.125333334</v>
      </c>
      <c r="CF250" s="135">
        <f t="shared" si="172"/>
        <v>1457164.7813333336</v>
      </c>
      <c r="CG250" s="141">
        <f t="shared" si="173"/>
        <v>971443.1875555557</v>
      </c>
      <c r="CH250" s="185">
        <v>0</v>
      </c>
      <c r="CI250" s="135">
        <f t="shared" si="174"/>
        <v>0</v>
      </c>
      <c r="CJ250" s="135">
        <f t="shared" si="182"/>
        <v>0</v>
      </c>
      <c r="CK250" s="135">
        <f t="shared" si="175"/>
        <v>0</v>
      </c>
      <c r="CL250" s="141">
        <f t="shared" si="176"/>
        <v>0</v>
      </c>
    </row>
    <row r="251" spans="1:90" ht="12.75">
      <c r="A251" s="3" t="s">
        <v>396</v>
      </c>
      <c r="B251" s="3" t="s">
        <v>377</v>
      </c>
      <c r="C251" s="2" t="s">
        <v>254</v>
      </c>
      <c r="D251" s="5">
        <f t="shared" si="159"/>
        <v>48144</v>
      </c>
      <c r="E251" s="190">
        <v>461</v>
      </c>
      <c r="F251" s="18">
        <f t="shared" si="160"/>
        <v>373</v>
      </c>
      <c r="G251" s="214">
        <v>5.829433164953924</v>
      </c>
      <c r="H251" s="202">
        <v>38</v>
      </c>
      <c r="I251"/>
      <c r="J251" s="196">
        <v>9826</v>
      </c>
      <c r="K251" s="196">
        <v>12786</v>
      </c>
      <c r="L251" s="196">
        <v>11944</v>
      </c>
      <c r="M251" s="196">
        <v>7681</v>
      </c>
      <c r="N251" s="196">
        <v>3851</v>
      </c>
      <c r="O251" s="196">
        <v>1526</v>
      </c>
      <c r="P251" s="196">
        <v>501</v>
      </c>
      <c r="Q251" s="196">
        <v>29</v>
      </c>
      <c r="R251" s="196">
        <v>48144</v>
      </c>
      <c r="S251" s="5"/>
      <c r="T251" s="9">
        <f t="shared" si="137"/>
        <v>0.2040960451977401</v>
      </c>
      <c r="U251" s="9">
        <f t="shared" si="138"/>
        <v>0.2655782652043868</v>
      </c>
      <c r="V251" s="9">
        <f t="shared" si="139"/>
        <v>0.24808906613492854</v>
      </c>
      <c r="W251" s="9">
        <f t="shared" si="140"/>
        <v>0.15954220671319375</v>
      </c>
      <c r="X251" s="9">
        <f t="shared" si="141"/>
        <v>0.0799891990694583</v>
      </c>
      <c r="Y251" s="9">
        <f t="shared" si="142"/>
        <v>0.03169657693585909</v>
      </c>
      <c r="Z251" s="9">
        <f t="shared" si="143"/>
        <v>0.010406281156530408</v>
      </c>
      <c r="AA251" s="9">
        <f t="shared" si="144"/>
        <v>0.0006023595879029578</v>
      </c>
      <c r="AB251" s="9"/>
      <c r="AC251" s="196">
        <v>-115</v>
      </c>
      <c r="AD251" s="196">
        <v>26</v>
      </c>
      <c r="AE251" s="196">
        <v>97</v>
      </c>
      <c r="AF251" s="196">
        <v>106</v>
      </c>
      <c r="AG251" s="196">
        <v>37</v>
      </c>
      <c r="AH251" s="196">
        <v>47</v>
      </c>
      <c r="AI251" s="196">
        <v>6</v>
      </c>
      <c r="AJ251" s="196">
        <v>0</v>
      </c>
      <c r="AK251" s="196">
        <v>204</v>
      </c>
      <c r="AL251" s="5"/>
      <c r="AM251" s="193">
        <v>-95</v>
      </c>
      <c r="AN251" s="193">
        <v>-17</v>
      </c>
      <c r="AO251" s="193">
        <v>-25</v>
      </c>
      <c r="AP251" s="193">
        <v>-19</v>
      </c>
      <c r="AQ251" s="193">
        <v>-13</v>
      </c>
      <c r="AR251" s="193">
        <v>-3</v>
      </c>
      <c r="AS251" s="193">
        <v>3</v>
      </c>
      <c r="AT251" s="193">
        <v>0</v>
      </c>
      <c r="AU251" s="193">
        <v>-169</v>
      </c>
      <c r="AV251">
        <f t="shared" si="145"/>
        <v>95</v>
      </c>
      <c r="AW251">
        <f t="shared" si="146"/>
        <v>17</v>
      </c>
      <c r="AX251">
        <f t="shared" si="147"/>
        <v>25</v>
      </c>
      <c r="AY251">
        <f t="shared" si="148"/>
        <v>19</v>
      </c>
      <c r="AZ251">
        <f t="shared" si="149"/>
        <v>13</v>
      </c>
      <c r="BA251">
        <f t="shared" si="150"/>
        <v>3</v>
      </c>
      <c r="BB251">
        <f t="shared" si="151"/>
        <v>-3</v>
      </c>
      <c r="BC251">
        <f t="shared" si="152"/>
        <v>0</v>
      </c>
      <c r="BD251">
        <f t="shared" si="153"/>
        <v>169</v>
      </c>
      <c r="BG251" s="188">
        <v>165158.49066666668</v>
      </c>
      <c r="BH251" s="107">
        <f t="shared" si="154"/>
        <v>41289.62266666667</v>
      </c>
      <c r="BI251" s="108">
        <f t="shared" si="155"/>
        <v>990950.9440000001</v>
      </c>
      <c r="BJ251" s="27">
        <f t="shared" si="156"/>
        <v>247737.73600000003</v>
      </c>
      <c r="BK251" s="25">
        <f t="shared" si="157"/>
        <v>0.8</v>
      </c>
      <c r="BL251" s="26">
        <f t="shared" si="158"/>
        <v>0.2</v>
      </c>
      <c r="BM251" s="111">
        <f t="shared" si="161"/>
        <v>165158.49066666668</v>
      </c>
      <c r="BN251" s="186">
        <v>169300.8408888889</v>
      </c>
      <c r="BO251" s="135">
        <f t="shared" si="162"/>
        <v>42325.210222222224</v>
      </c>
      <c r="BP251" s="135">
        <f t="shared" si="177"/>
        <v>1015805.0453333333</v>
      </c>
      <c r="BQ251" s="135">
        <f t="shared" si="178"/>
        <v>253951.26133333333</v>
      </c>
      <c r="BR251" s="141">
        <f t="shared" si="163"/>
        <v>169300.8408888889</v>
      </c>
      <c r="BS251" s="185">
        <v>177214.78933333338</v>
      </c>
      <c r="BT251" s="135">
        <f t="shared" si="164"/>
        <v>44303.697333333344</v>
      </c>
      <c r="BU251" s="135">
        <f t="shared" si="179"/>
        <v>1063288.7360000003</v>
      </c>
      <c r="BV251" s="135">
        <f t="shared" si="165"/>
        <v>265822.18400000007</v>
      </c>
      <c r="BW251" s="141">
        <f t="shared" si="166"/>
        <v>177214.78933333338</v>
      </c>
      <c r="BX251" s="185">
        <v>113570.13333333336</v>
      </c>
      <c r="BY251" s="135">
        <f t="shared" si="167"/>
        <v>28392.53333333334</v>
      </c>
      <c r="BZ251" s="135">
        <f t="shared" si="180"/>
        <v>681420.8000000002</v>
      </c>
      <c r="CA251" s="135">
        <f t="shared" si="168"/>
        <v>170355.20000000004</v>
      </c>
      <c r="CB251" s="141">
        <f t="shared" si="169"/>
        <v>113570.13333333336</v>
      </c>
      <c r="CC251" s="230">
        <f t="shared" si="170"/>
        <v>470868.040888889</v>
      </c>
      <c r="CD251" s="135">
        <f t="shared" si="171"/>
        <v>117717.01022222225</v>
      </c>
      <c r="CE251" s="135">
        <f t="shared" si="181"/>
        <v>2825208.245333334</v>
      </c>
      <c r="CF251" s="135">
        <f t="shared" si="172"/>
        <v>706302.0613333335</v>
      </c>
      <c r="CG251" s="141">
        <f t="shared" si="173"/>
        <v>470868.040888889</v>
      </c>
      <c r="CH251" s="185">
        <v>0</v>
      </c>
      <c r="CI251" s="135">
        <f t="shared" si="174"/>
        <v>0</v>
      </c>
      <c r="CJ251" s="135">
        <f t="shared" si="182"/>
        <v>0</v>
      </c>
      <c r="CK251" s="135">
        <f t="shared" si="175"/>
        <v>0</v>
      </c>
      <c r="CL251" s="141">
        <f t="shared" si="176"/>
        <v>0</v>
      </c>
    </row>
    <row r="252" spans="1:90" ht="12.75">
      <c r="A252" s="3" t="s">
        <v>408</v>
      </c>
      <c r="B252" s="3" t="s">
        <v>389</v>
      </c>
      <c r="C252" s="2" t="s">
        <v>255</v>
      </c>
      <c r="D252" s="5">
        <f t="shared" si="159"/>
        <v>74884</v>
      </c>
      <c r="E252" s="190">
        <v>636</v>
      </c>
      <c r="F252" s="18">
        <f t="shared" si="160"/>
        <v>275</v>
      </c>
      <c r="G252" s="214">
        <v>6.911079656838314</v>
      </c>
      <c r="H252" s="202">
        <v>231</v>
      </c>
      <c r="I252"/>
      <c r="J252" s="196">
        <v>10140</v>
      </c>
      <c r="K252" s="196">
        <v>22284</v>
      </c>
      <c r="L252" s="196">
        <v>15948</v>
      </c>
      <c r="M252" s="196">
        <v>10850</v>
      </c>
      <c r="N252" s="196">
        <v>9036</v>
      </c>
      <c r="O252" s="196">
        <v>4635</v>
      </c>
      <c r="P252" s="196">
        <v>1827</v>
      </c>
      <c r="Q252" s="196">
        <v>164</v>
      </c>
      <c r="R252" s="196">
        <v>74884</v>
      </c>
      <c r="S252" s="5"/>
      <c r="T252" s="9">
        <f t="shared" si="137"/>
        <v>0.13540943325677046</v>
      </c>
      <c r="U252" s="9">
        <f t="shared" si="138"/>
        <v>0.29758025746487904</v>
      </c>
      <c r="V252" s="9">
        <f t="shared" si="139"/>
        <v>0.21296939266064846</v>
      </c>
      <c r="W252" s="9">
        <f t="shared" si="140"/>
        <v>0.14489076438224455</v>
      </c>
      <c r="X252" s="9">
        <f t="shared" si="141"/>
        <v>0.12066663105603333</v>
      </c>
      <c r="Y252" s="9">
        <f t="shared" si="142"/>
        <v>0.06189573206559479</v>
      </c>
      <c r="Z252" s="9">
        <f t="shared" si="143"/>
        <v>0.024397735163719885</v>
      </c>
      <c r="AA252" s="9">
        <f t="shared" si="144"/>
        <v>0.0021900539501095028</v>
      </c>
      <c r="AB252" s="9"/>
      <c r="AC252" s="196">
        <v>0</v>
      </c>
      <c r="AD252" s="196">
        <v>63</v>
      </c>
      <c r="AE252" s="196">
        <v>143</v>
      </c>
      <c r="AF252" s="196">
        <v>85</v>
      </c>
      <c r="AG252" s="196">
        <v>95</v>
      </c>
      <c r="AH252" s="196">
        <v>28</v>
      </c>
      <c r="AI252" s="196">
        <v>31</v>
      </c>
      <c r="AJ252" s="196">
        <v>-4</v>
      </c>
      <c r="AK252" s="196">
        <v>441</v>
      </c>
      <c r="AL252" s="5"/>
      <c r="AM252" s="193">
        <v>44</v>
      </c>
      <c r="AN252" s="193">
        <v>58</v>
      </c>
      <c r="AO252" s="193">
        <v>33</v>
      </c>
      <c r="AP252" s="193">
        <v>10</v>
      </c>
      <c r="AQ252" s="193">
        <v>20</v>
      </c>
      <c r="AR252" s="193">
        <v>-5</v>
      </c>
      <c r="AS252" s="193">
        <v>4</v>
      </c>
      <c r="AT252" s="193">
        <v>2</v>
      </c>
      <c r="AU252" s="193">
        <v>166</v>
      </c>
      <c r="AV252">
        <f t="shared" si="145"/>
        <v>-44</v>
      </c>
      <c r="AW252">
        <f t="shared" si="146"/>
        <v>-58</v>
      </c>
      <c r="AX252">
        <f t="shared" si="147"/>
        <v>-33</v>
      </c>
      <c r="AY252">
        <f t="shared" si="148"/>
        <v>-10</v>
      </c>
      <c r="AZ252">
        <f t="shared" si="149"/>
        <v>-20</v>
      </c>
      <c r="BA252">
        <f t="shared" si="150"/>
        <v>5</v>
      </c>
      <c r="BB252">
        <f t="shared" si="151"/>
        <v>-4</v>
      </c>
      <c r="BC252">
        <f t="shared" si="152"/>
        <v>-2</v>
      </c>
      <c r="BD252">
        <f t="shared" si="153"/>
        <v>-166</v>
      </c>
      <c r="BG252" s="188">
        <v>601146.2026666667</v>
      </c>
      <c r="BH252" s="107">
        <f t="shared" si="154"/>
        <v>150286.55066666668</v>
      </c>
      <c r="BI252" s="108">
        <f t="shared" si="155"/>
        <v>3606877.216</v>
      </c>
      <c r="BJ252" s="27">
        <f t="shared" si="156"/>
        <v>901719.304</v>
      </c>
      <c r="BK252" s="25">
        <f t="shared" si="157"/>
        <v>0.8</v>
      </c>
      <c r="BL252" s="26">
        <f t="shared" si="158"/>
        <v>0.2</v>
      </c>
      <c r="BM252" s="111">
        <f t="shared" si="161"/>
        <v>601146.2026666667</v>
      </c>
      <c r="BN252" s="186">
        <v>790317.1102222223</v>
      </c>
      <c r="BO252" s="135">
        <f t="shared" si="162"/>
        <v>197579.27755555557</v>
      </c>
      <c r="BP252" s="135">
        <f t="shared" si="177"/>
        <v>4741902.661333334</v>
      </c>
      <c r="BQ252" s="135">
        <f t="shared" si="178"/>
        <v>1185475.6653333334</v>
      </c>
      <c r="BR252" s="141">
        <f t="shared" si="163"/>
        <v>790317.1102222223</v>
      </c>
      <c r="BS252" s="185">
        <v>915874.2071111114</v>
      </c>
      <c r="BT252" s="135">
        <f t="shared" si="164"/>
        <v>228968.55177777784</v>
      </c>
      <c r="BU252" s="135">
        <f t="shared" si="179"/>
        <v>5495245.242666668</v>
      </c>
      <c r="BV252" s="135">
        <f t="shared" si="165"/>
        <v>1373811.310666667</v>
      </c>
      <c r="BW252" s="141">
        <f t="shared" si="166"/>
        <v>915874.2071111114</v>
      </c>
      <c r="BX252" s="185">
        <v>1243663.5733333332</v>
      </c>
      <c r="BY252" s="135">
        <f t="shared" si="167"/>
        <v>310915.8933333333</v>
      </c>
      <c r="BZ252" s="135">
        <f t="shared" si="180"/>
        <v>7461981.4399999995</v>
      </c>
      <c r="CA252" s="135">
        <f t="shared" si="168"/>
        <v>1865495.3599999999</v>
      </c>
      <c r="CB252" s="141">
        <f t="shared" si="169"/>
        <v>1243663.5733333332</v>
      </c>
      <c r="CC252" s="230">
        <f t="shared" si="170"/>
        <v>440091.41866666666</v>
      </c>
      <c r="CD252" s="135">
        <f t="shared" si="171"/>
        <v>110022.85466666667</v>
      </c>
      <c r="CE252" s="135">
        <f t="shared" si="181"/>
        <v>2640548.512</v>
      </c>
      <c r="CF252" s="135">
        <f t="shared" si="172"/>
        <v>660137.128</v>
      </c>
      <c r="CG252" s="141">
        <f t="shared" si="173"/>
        <v>440091.41866666666</v>
      </c>
      <c r="CH252" s="185">
        <v>0</v>
      </c>
      <c r="CI252" s="135">
        <f t="shared" si="174"/>
        <v>0</v>
      </c>
      <c r="CJ252" s="135">
        <f t="shared" si="182"/>
        <v>0</v>
      </c>
      <c r="CK252" s="135">
        <f t="shared" si="175"/>
        <v>0</v>
      </c>
      <c r="CL252" s="141">
        <f t="shared" si="176"/>
        <v>0</v>
      </c>
    </row>
    <row r="253" spans="1:90" ht="12.75">
      <c r="A253" s="3" t="s">
        <v>398</v>
      </c>
      <c r="B253" s="3" t="s">
        <v>390</v>
      </c>
      <c r="C253" s="2" t="s">
        <v>256</v>
      </c>
      <c r="D253" s="5">
        <f t="shared" si="159"/>
        <v>46179</v>
      </c>
      <c r="E253" s="190">
        <v>288</v>
      </c>
      <c r="F253" s="18">
        <f t="shared" si="160"/>
        <v>209</v>
      </c>
      <c r="G253" s="214">
        <v>6.499984910749314</v>
      </c>
      <c r="H253" s="202">
        <v>29</v>
      </c>
      <c r="I253"/>
      <c r="J253" s="196">
        <v>6795</v>
      </c>
      <c r="K253" s="196">
        <v>10383</v>
      </c>
      <c r="L253" s="196">
        <v>10968</v>
      </c>
      <c r="M253" s="196">
        <v>7052</v>
      </c>
      <c r="N253" s="196">
        <v>5134</v>
      </c>
      <c r="O253" s="196">
        <v>3294</v>
      </c>
      <c r="P253" s="196">
        <v>2343</v>
      </c>
      <c r="Q253" s="196">
        <v>210</v>
      </c>
      <c r="R253" s="196">
        <v>46179</v>
      </c>
      <c r="S253" s="5"/>
      <c r="T253" s="9">
        <f t="shared" si="137"/>
        <v>0.14714480608068603</v>
      </c>
      <c r="U253" s="9">
        <f t="shared" si="138"/>
        <v>0.22484246085883194</v>
      </c>
      <c r="V253" s="9">
        <f t="shared" si="139"/>
        <v>0.23751055674657312</v>
      </c>
      <c r="W253" s="9">
        <f t="shared" si="140"/>
        <v>0.152710106325386</v>
      </c>
      <c r="X253" s="9">
        <f t="shared" si="141"/>
        <v>0.11117607570540722</v>
      </c>
      <c r="Y253" s="9">
        <f t="shared" si="142"/>
        <v>0.07133112453712727</v>
      </c>
      <c r="Z253" s="9">
        <f t="shared" si="143"/>
        <v>0.05073734814526083</v>
      </c>
      <c r="AA253" s="9">
        <f t="shared" si="144"/>
        <v>0.004547521600727604</v>
      </c>
      <c r="AB253" s="9"/>
      <c r="AC253" s="196">
        <v>13</v>
      </c>
      <c r="AD253" s="196">
        <v>39</v>
      </c>
      <c r="AE253" s="196">
        <v>56</v>
      </c>
      <c r="AF253" s="196">
        <v>49</v>
      </c>
      <c r="AG253" s="196">
        <v>32</v>
      </c>
      <c r="AH253" s="196">
        <v>28</v>
      </c>
      <c r="AI253" s="196">
        <v>16</v>
      </c>
      <c r="AJ253" s="196">
        <v>1</v>
      </c>
      <c r="AK253" s="196">
        <v>234</v>
      </c>
      <c r="AL253" s="5"/>
      <c r="AM253" s="193">
        <v>11</v>
      </c>
      <c r="AN253" s="193">
        <v>7</v>
      </c>
      <c r="AO253" s="193">
        <v>10</v>
      </c>
      <c r="AP253" s="193">
        <v>-6</v>
      </c>
      <c r="AQ253" s="193">
        <v>7</v>
      </c>
      <c r="AR253" s="193">
        <v>-1</v>
      </c>
      <c r="AS253" s="193">
        <v>-2</v>
      </c>
      <c r="AT253" s="193">
        <v>-1</v>
      </c>
      <c r="AU253" s="193">
        <v>25</v>
      </c>
      <c r="AV253">
        <f t="shared" si="145"/>
        <v>-11</v>
      </c>
      <c r="AW253">
        <f t="shared" si="146"/>
        <v>-7</v>
      </c>
      <c r="AX253">
        <f t="shared" si="147"/>
        <v>-10</v>
      </c>
      <c r="AY253">
        <f t="shared" si="148"/>
        <v>6</v>
      </c>
      <c r="AZ253">
        <f t="shared" si="149"/>
        <v>-7</v>
      </c>
      <c r="BA253">
        <f t="shared" si="150"/>
        <v>1</v>
      </c>
      <c r="BB253">
        <f t="shared" si="151"/>
        <v>2</v>
      </c>
      <c r="BC253">
        <f t="shared" si="152"/>
        <v>1</v>
      </c>
      <c r="BD253">
        <f t="shared" si="153"/>
        <v>-25</v>
      </c>
      <c r="BG253" s="188">
        <v>252279.27466666666</v>
      </c>
      <c r="BH253" s="107">
        <f t="shared" si="154"/>
        <v>63069.818666666666</v>
      </c>
      <c r="BI253" s="108">
        <f t="shared" si="155"/>
        <v>1513675.648</v>
      </c>
      <c r="BJ253" s="27">
        <f t="shared" si="156"/>
        <v>378418.912</v>
      </c>
      <c r="BK253" s="25">
        <f t="shared" si="157"/>
        <v>0.8</v>
      </c>
      <c r="BL253" s="26">
        <f t="shared" si="158"/>
        <v>0.2</v>
      </c>
      <c r="BM253" s="111">
        <f t="shared" si="161"/>
        <v>252279.27466666666</v>
      </c>
      <c r="BN253" s="186">
        <v>256533.0977777778</v>
      </c>
      <c r="BO253" s="135">
        <f t="shared" si="162"/>
        <v>64133.27444444445</v>
      </c>
      <c r="BP253" s="135">
        <f t="shared" si="177"/>
        <v>1539198.5866666667</v>
      </c>
      <c r="BQ253" s="135">
        <f t="shared" si="178"/>
        <v>384799.64666666667</v>
      </c>
      <c r="BR253" s="141">
        <f t="shared" si="163"/>
        <v>256533.0977777778</v>
      </c>
      <c r="BS253" s="185">
        <v>266216.4862222222</v>
      </c>
      <c r="BT253" s="135">
        <f t="shared" si="164"/>
        <v>66554.12155555555</v>
      </c>
      <c r="BU253" s="135">
        <f t="shared" si="179"/>
        <v>1597298.9173333333</v>
      </c>
      <c r="BV253" s="135">
        <f t="shared" si="165"/>
        <v>399324.7293333333</v>
      </c>
      <c r="BW253" s="141">
        <f t="shared" si="166"/>
        <v>266216.4862222222</v>
      </c>
      <c r="BX253" s="185">
        <v>406567.2533333333</v>
      </c>
      <c r="BY253" s="135">
        <f t="shared" si="167"/>
        <v>101641.81333333332</v>
      </c>
      <c r="BZ253" s="135">
        <f t="shared" si="180"/>
        <v>2439403.5199999996</v>
      </c>
      <c r="CA253" s="135">
        <f t="shared" si="168"/>
        <v>609850.8799999999</v>
      </c>
      <c r="CB253" s="141">
        <f t="shared" si="169"/>
        <v>406567.2533333333</v>
      </c>
      <c r="CC253" s="230">
        <f t="shared" si="170"/>
        <v>276531.98755555565</v>
      </c>
      <c r="CD253" s="135">
        <f t="shared" si="171"/>
        <v>69132.99688888891</v>
      </c>
      <c r="CE253" s="135">
        <f t="shared" si="181"/>
        <v>1659191.925333334</v>
      </c>
      <c r="CF253" s="135">
        <f t="shared" si="172"/>
        <v>414797.9813333335</v>
      </c>
      <c r="CG253" s="141">
        <f t="shared" si="173"/>
        <v>276531.98755555565</v>
      </c>
      <c r="CH253" s="185">
        <v>0</v>
      </c>
      <c r="CI253" s="135">
        <f t="shared" si="174"/>
        <v>0</v>
      </c>
      <c r="CJ253" s="135">
        <f t="shared" si="182"/>
        <v>0</v>
      </c>
      <c r="CK253" s="135">
        <f t="shared" si="175"/>
        <v>0</v>
      </c>
      <c r="CL253" s="141">
        <f t="shared" si="176"/>
        <v>0</v>
      </c>
    </row>
    <row r="254" spans="1:90" ht="12.75">
      <c r="A254" s="3"/>
      <c r="B254" s="3" t="s">
        <v>404</v>
      </c>
      <c r="C254" s="2" t="s">
        <v>257</v>
      </c>
      <c r="D254" s="5">
        <f t="shared" si="159"/>
        <v>70329</v>
      </c>
      <c r="E254" s="190">
        <v>686</v>
      </c>
      <c r="F254" s="18">
        <f t="shared" si="160"/>
        <v>245</v>
      </c>
      <c r="G254" s="214">
        <v>4.756637934345733</v>
      </c>
      <c r="H254" s="202">
        <v>1058</v>
      </c>
      <c r="I254"/>
      <c r="J254" s="196">
        <v>45909</v>
      </c>
      <c r="K254" s="196">
        <v>9596</v>
      </c>
      <c r="L254" s="196">
        <v>7910</v>
      </c>
      <c r="M254" s="196">
        <v>4178</v>
      </c>
      <c r="N254" s="196">
        <v>1693</v>
      </c>
      <c r="O254" s="196">
        <v>676</v>
      </c>
      <c r="P254" s="196">
        <v>321</v>
      </c>
      <c r="Q254" s="196">
        <v>46</v>
      </c>
      <c r="R254" s="196">
        <v>70329</v>
      </c>
      <c r="S254" s="5"/>
      <c r="T254" s="9">
        <f t="shared" si="137"/>
        <v>0.6527748155099603</v>
      </c>
      <c r="U254" s="9">
        <f t="shared" si="138"/>
        <v>0.13644442548593042</v>
      </c>
      <c r="V254" s="9">
        <f t="shared" si="139"/>
        <v>0.11247138449288345</v>
      </c>
      <c r="W254" s="9">
        <f t="shared" si="140"/>
        <v>0.059406503718238565</v>
      </c>
      <c r="X254" s="9">
        <f t="shared" si="141"/>
        <v>0.024072573191713232</v>
      </c>
      <c r="Y254" s="9">
        <f t="shared" si="142"/>
        <v>0.009611966614056791</v>
      </c>
      <c r="Z254" s="9">
        <f t="shared" si="143"/>
        <v>0.0045642622531246</v>
      </c>
      <c r="AA254" s="9">
        <f t="shared" si="144"/>
        <v>0.0006540687340926218</v>
      </c>
      <c r="AB254" s="9"/>
      <c r="AC254" s="196">
        <v>-56</v>
      </c>
      <c r="AD254" s="196">
        <v>116</v>
      </c>
      <c r="AE254" s="196">
        <v>99</v>
      </c>
      <c r="AF254" s="196">
        <v>54</v>
      </c>
      <c r="AG254" s="196">
        <v>11</v>
      </c>
      <c r="AH254" s="196">
        <v>6</v>
      </c>
      <c r="AI254" s="196">
        <v>0</v>
      </c>
      <c r="AJ254" s="196">
        <v>0</v>
      </c>
      <c r="AK254" s="196">
        <v>230</v>
      </c>
      <c r="AL254" s="5"/>
      <c r="AM254" s="193">
        <v>-20</v>
      </c>
      <c r="AN254" s="193">
        <v>5</v>
      </c>
      <c r="AO254" s="193">
        <v>-1</v>
      </c>
      <c r="AP254" s="193">
        <v>-3</v>
      </c>
      <c r="AQ254" s="193">
        <v>0</v>
      </c>
      <c r="AR254" s="193">
        <v>0</v>
      </c>
      <c r="AS254" s="193">
        <v>2</v>
      </c>
      <c r="AT254" s="193">
        <v>2</v>
      </c>
      <c r="AU254" s="193">
        <v>-15</v>
      </c>
      <c r="AV254">
        <f t="shared" si="145"/>
        <v>20</v>
      </c>
      <c r="AW254">
        <f t="shared" si="146"/>
        <v>-5</v>
      </c>
      <c r="AX254">
        <f t="shared" si="147"/>
        <v>1</v>
      </c>
      <c r="AY254">
        <f t="shared" si="148"/>
        <v>3</v>
      </c>
      <c r="AZ254">
        <f t="shared" si="149"/>
        <v>0</v>
      </c>
      <c r="BA254">
        <f t="shared" si="150"/>
        <v>0</v>
      </c>
      <c r="BB254">
        <f t="shared" si="151"/>
        <v>-2</v>
      </c>
      <c r="BC254">
        <f t="shared" si="152"/>
        <v>-2</v>
      </c>
      <c r="BD254">
        <f t="shared" si="153"/>
        <v>15</v>
      </c>
      <c r="BG254" s="188">
        <v>158314.2</v>
      </c>
      <c r="BH254" s="107" t="str">
        <f t="shared" si="154"/>
        <v>0</v>
      </c>
      <c r="BI254" s="108">
        <f t="shared" si="155"/>
        <v>949885.2000000001</v>
      </c>
      <c r="BJ254" s="27">
        <f t="shared" si="156"/>
        <v>0</v>
      </c>
      <c r="BK254" s="25" t="str">
        <f t="shared" si="157"/>
        <v>100%</v>
      </c>
      <c r="BL254" s="26" t="str">
        <f t="shared" si="158"/>
        <v>0%</v>
      </c>
      <c r="BM254" s="111">
        <f t="shared" si="161"/>
        <v>158314.2</v>
      </c>
      <c r="BN254" s="186">
        <v>251035.8522222222</v>
      </c>
      <c r="BO254" s="135" t="str">
        <f t="shared" si="162"/>
        <v>0</v>
      </c>
      <c r="BP254" s="135">
        <f t="shared" si="177"/>
        <v>1506215.1133333333</v>
      </c>
      <c r="BQ254" s="135">
        <f t="shared" si="178"/>
        <v>0</v>
      </c>
      <c r="BR254" s="141">
        <f t="shared" si="163"/>
        <v>251035.8522222222</v>
      </c>
      <c r="BS254" s="185">
        <v>358085.9233333334</v>
      </c>
      <c r="BT254" s="135" t="str">
        <f t="shared" si="164"/>
        <v>0</v>
      </c>
      <c r="BU254" s="135">
        <f t="shared" si="179"/>
        <v>2148515.5400000005</v>
      </c>
      <c r="BV254" s="135">
        <f t="shared" si="165"/>
        <v>0</v>
      </c>
      <c r="BW254" s="141">
        <f t="shared" si="166"/>
        <v>358085.9233333334</v>
      </c>
      <c r="BX254" s="185">
        <v>574879.7333333334</v>
      </c>
      <c r="BY254" s="135" t="str">
        <f t="shared" si="167"/>
        <v>0</v>
      </c>
      <c r="BZ254" s="135">
        <f t="shared" si="180"/>
        <v>3449278.4000000004</v>
      </c>
      <c r="CA254" s="135">
        <f t="shared" si="168"/>
        <v>0</v>
      </c>
      <c r="CB254" s="141">
        <f t="shared" si="169"/>
        <v>574879.7333333334</v>
      </c>
      <c r="CC254" s="230">
        <f t="shared" si="170"/>
        <v>697659.54</v>
      </c>
      <c r="CD254" s="135" t="str">
        <f t="shared" si="171"/>
        <v>0</v>
      </c>
      <c r="CE254" s="135">
        <f t="shared" si="181"/>
        <v>4185957.24</v>
      </c>
      <c r="CF254" s="135">
        <f t="shared" si="172"/>
        <v>0</v>
      </c>
      <c r="CG254" s="141">
        <f t="shared" si="173"/>
        <v>697659.54</v>
      </c>
      <c r="CH254" s="185">
        <v>0</v>
      </c>
      <c r="CI254" s="135" t="str">
        <f t="shared" si="174"/>
        <v>0</v>
      </c>
      <c r="CJ254" s="135">
        <f t="shared" si="182"/>
        <v>0</v>
      </c>
      <c r="CK254" s="135">
        <f t="shared" si="175"/>
        <v>0</v>
      </c>
      <c r="CL254" s="141">
        <f t="shared" si="176"/>
        <v>0</v>
      </c>
    </row>
    <row r="255" spans="1:90" ht="12.75">
      <c r="A255" s="3"/>
      <c r="B255" s="3" t="s">
        <v>375</v>
      </c>
      <c r="C255" s="2" t="s">
        <v>258</v>
      </c>
      <c r="D255" s="5">
        <f t="shared" si="159"/>
        <v>102708</v>
      </c>
      <c r="E255" s="190">
        <v>606</v>
      </c>
      <c r="F255" s="18">
        <f t="shared" si="160"/>
        <v>876</v>
      </c>
      <c r="G255" s="214">
        <v>6.470241457158565</v>
      </c>
      <c r="H255" s="202">
        <v>298</v>
      </c>
      <c r="I255"/>
      <c r="J255" s="196">
        <v>32837</v>
      </c>
      <c r="K255" s="196">
        <v>33681</v>
      </c>
      <c r="L255" s="196">
        <v>22218</v>
      </c>
      <c r="M255" s="196">
        <v>9163</v>
      </c>
      <c r="N255" s="196">
        <v>2959</v>
      </c>
      <c r="O255" s="196">
        <v>1381</v>
      </c>
      <c r="P255" s="196">
        <v>436</v>
      </c>
      <c r="Q255" s="196">
        <v>33</v>
      </c>
      <c r="R255" s="196">
        <v>102708</v>
      </c>
      <c r="S255" s="5"/>
      <c r="T255" s="9">
        <f t="shared" si="137"/>
        <v>0.3197121937921097</v>
      </c>
      <c r="U255" s="9">
        <f t="shared" si="138"/>
        <v>0.3279296646804533</v>
      </c>
      <c r="V255" s="9">
        <f t="shared" si="139"/>
        <v>0.21632200023367215</v>
      </c>
      <c r="W255" s="9">
        <f t="shared" si="140"/>
        <v>0.0892140826420532</v>
      </c>
      <c r="X255" s="9">
        <f t="shared" si="141"/>
        <v>0.028809829808778283</v>
      </c>
      <c r="Y255" s="9">
        <f t="shared" si="142"/>
        <v>0.01344588542275188</v>
      </c>
      <c r="Z255" s="9">
        <f t="shared" si="143"/>
        <v>0.004245044202983214</v>
      </c>
      <c r="AA255" s="9">
        <f t="shared" si="144"/>
        <v>0.0003212992171982708</v>
      </c>
      <c r="AB255" s="9"/>
      <c r="AC255" s="196">
        <v>477</v>
      </c>
      <c r="AD255" s="196">
        <v>275</v>
      </c>
      <c r="AE255" s="196">
        <v>85</v>
      </c>
      <c r="AF255" s="196">
        <v>13</v>
      </c>
      <c r="AG255" s="196">
        <v>-17</v>
      </c>
      <c r="AH255" s="196">
        <v>6</v>
      </c>
      <c r="AI255" s="196">
        <v>4</v>
      </c>
      <c r="AJ255" s="196">
        <v>0</v>
      </c>
      <c r="AK255" s="196">
        <v>843</v>
      </c>
      <c r="AL255" s="5"/>
      <c r="AM255" s="193">
        <v>271</v>
      </c>
      <c r="AN255" s="193">
        <v>-129</v>
      </c>
      <c r="AO255" s="193">
        <v>-29</v>
      </c>
      <c r="AP255" s="193">
        <v>-86</v>
      </c>
      <c r="AQ255" s="193">
        <v>-41</v>
      </c>
      <c r="AR255" s="193">
        <v>-7</v>
      </c>
      <c r="AS255" s="193">
        <v>-8</v>
      </c>
      <c r="AT255" s="193">
        <v>-4</v>
      </c>
      <c r="AU255" s="193">
        <v>-33</v>
      </c>
      <c r="AV255">
        <f t="shared" si="145"/>
        <v>-271</v>
      </c>
      <c r="AW255">
        <f t="shared" si="146"/>
        <v>129</v>
      </c>
      <c r="AX255">
        <f t="shared" si="147"/>
        <v>29</v>
      </c>
      <c r="AY255">
        <f t="shared" si="148"/>
        <v>86</v>
      </c>
      <c r="AZ255">
        <f t="shared" si="149"/>
        <v>41</v>
      </c>
      <c r="BA255">
        <f t="shared" si="150"/>
        <v>7</v>
      </c>
      <c r="BB255">
        <f t="shared" si="151"/>
        <v>8</v>
      </c>
      <c r="BC255">
        <f t="shared" si="152"/>
        <v>4</v>
      </c>
      <c r="BD255">
        <f t="shared" si="153"/>
        <v>33</v>
      </c>
      <c r="BG255" s="188">
        <v>793010.22</v>
      </c>
      <c r="BH255" s="107" t="str">
        <f t="shared" si="154"/>
        <v>0</v>
      </c>
      <c r="BI255" s="108">
        <f t="shared" si="155"/>
        <v>4758061.32</v>
      </c>
      <c r="BJ255" s="27">
        <f t="shared" si="156"/>
        <v>0</v>
      </c>
      <c r="BK255" s="25" t="str">
        <f t="shared" si="157"/>
        <v>100%</v>
      </c>
      <c r="BL255" s="26" t="str">
        <f t="shared" si="158"/>
        <v>0%</v>
      </c>
      <c r="BM255" s="111">
        <f t="shared" si="161"/>
        <v>793010.22</v>
      </c>
      <c r="BN255" s="186">
        <v>1071934.6</v>
      </c>
      <c r="BO255" s="135" t="str">
        <f t="shared" si="162"/>
        <v>0</v>
      </c>
      <c r="BP255" s="135">
        <f t="shared" si="177"/>
        <v>6431607.600000001</v>
      </c>
      <c r="BQ255" s="135">
        <f t="shared" si="178"/>
        <v>0</v>
      </c>
      <c r="BR255" s="141">
        <f t="shared" si="163"/>
        <v>1071934.6</v>
      </c>
      <c r="BS255" s="185">
        <v>716900.9288888888</v>
      </c>
      <c r="BT255" s="135" t="str">
        <f t="shared" si="164"/>
        <v>0</v>
      </c>
      <c r="BU255" s="135">
        <f t="shared" si="179"/>
        <v>4301405.573333332</v>
      </c>
      <c r="BV255" s="135">
        <f t="shared" si="165"/>
        <v>0</v>
      </c>
      <c r="BW255" s="141">
        <f t="shared" si="166"/>
        <v>716900.9288888888</v>
      </c>
      <c r="BX255" s="185">
        <v>586951.4666666666</v>
      </c>
      <c r="BY255" s="135" t="str">
        <f t="shared" si="167"/>
        <v>0</v>
      </c>
      <c r="BZ255" s="135">
        <f t="shared" si="180"/>
        <v>3521708.7999999993</v>
      </c>
      <c r="CA255" s="135">
        <f t="shared" si="168"/>
        <v>0</v>
      </c>
      <c r="CB255" s="141">
        <f t="shared" si="169"/>
        <v>586951.4666666666</v>
      </c>
      <c r="CC255" s="230">
        <f t="shared" si="170"/>
        <v>1172989.44</v>
      </c>
      <c r="CD255" s="135" t="str">
        <f t="shared" si="171"/>
        <v>0</v>
      </c>
      <c r="CE255" s="135">
        <f t="shared" si="181"/>
        <v>7037936.64</v>
      </c>
      <c r="CF255" s="135">
        <f t="shared" si="172"/>
        <v>0</v>
      </c>
      <c r="CG255" s="141">
        <f t="shared" si="173"/>
        <v>1172989.44</v>
      </c>
      <c r="CH255" s="185">
        <v>0</v>
      </c>
      <c r="CI255" s="135" t="str">
        <f t="shared" si="174"/>
        <v>0</v>
      </c>
      <c r="CJ255" s="135">
        <f t="shared" si="182"/>
        <v>0</v>
      </c>
      <c r="CK255" s="135">
        <f t="shared" si="175"/>
        <v>0</v>
      </c>
      <c r="CL255" s="141">
        <f t="shared" si="176"/>
        <v>0</v>
      </c>
    </row>
    <row r="256" spans="1:90" ht="12.75">
      <c r="A256" s="3"/>
      <c r="B256" s="3" t="s">
        <v>384</v>
      </c>
      <c r="C256" s="2" t="s">
        <v>259</v>
      </c>
      <c r="D256" s="5">
        <f t="shared" si="159"/>
        <v>79454</v>
      </c>
      <c r="E256" s="190">
        <v>824</v>
      </c>
      <c r="F256" s="18">
        <f t="shared" si="160"/>
        <v>12</v>
      </c>
      <c r="G256" s="214">
        <v>7.189881913571631</v>
      </c>
      <c r="H256" s="202">
        <v>37</v>
      </c>
      <c r="I256"/>
      <c r="J256" s="196">
        <v>16527</v>
      </c>
      <c r="K256" s="196">
        <v>15301</v>
      </c>
      <c r="L256" s="196">
        <v>23240</v>
      </c>
      <c r="M256" s="196">
        <v>12561</v>
      </c>
      <c r="N256" s="196">
        <v>6578</v>
      </c>
      <c r="O256" s="196">
        <v>3588</v>
      </c>
      <c r="P256" s="196">
        <v>1538</v>
      </c>
      <c r="Q256" s="196">
        <v>121</v>
      </c>
      <c r="R256" s="196">
        <v>79454</v>
      </c>
      <c r="S256" s="5"/>
      <c r="T256" s="9">
        <f t="shared" si="137"/>
        <v>0.20800714879049512</v>
      </c>
      <c r="U256" s="9">
        <f t="shared" si="138"/>
        <v>0.19257683691192387</v>
      </c>
      <c r="V256" s="9">
        <f t="shared" si="139"/>
        <v>0.2924962871598661</v>
      </c>
      <c r="W256" s="9">
        <f t="shared" si="140"/>
        <v>0.15809147431218062</v>
      </c>
      <c r="X256" s="9">
        <f t="shared" si="141"/>
        <v>0.08279004203690185</v>
      </c>
      <c r="Y256" s="9">
        <f t="shared" si="142"/>
        <v>0.04515820474740101</v>
      </c>
      <c r="Z256" s="9">
        <f t="shared" si="143"/>
        <v>0.01935711229138873</v>
      </c>
      <c r="AA256" s="9">
        <f t="shared" si="144"/>
        <v>0.0015228937498426762</v>
      </c>
      <c r="AB256" s="9"/>
      <c r="AC256" s="196">
        <v>86</v>
      </c>
      <c r="AD256" s="196">
        <v>31</v>
      </c>
      <c r="AE256" s="196">
        <v>1</v>
      </c>
      <c r="AF256" s="196">
        <v>31</v>
      </c>
      <c r="AG256" s="196">
        <v>16</v>
      </c>
      <c r="AH256" s="196">
        <v>13</v>
      </c>
      <c r="AI256" s="196">
        <v>24</v>
      </c>
      <c r="AJ256" s="196">
        <v>0</v>
      </c>
      <c r="AK256" s="196">
        <v>202</v>
      </c>
      <c r="AL256" s="5"/>
      <c r="AM256" s="193">
        <v>63</v>
      </c>
      <c r="AN256" s="193">
        <v>18</v>
      </c>
      <c r="AO256" s="193">
        <v>50</v>
      </c>
      <c r="AP256" s="193">
        <v>23</v>
      </c>
      <c r="AQ256" s="193">
        <v>25</v>
      </c>
      <c r="AR256" s="193">
        <v>4</v>
      </c>
      <c r="AS256" s="193">
        <v>6</v>
      </c>
      <c r="AT256" s="193">
        <v>1</v>
      </c>
      <c r="AU256" s="193">
        <v>190</v>
      </c>
      <c r="AV256">
        <f t="shared" si="145"/>
        <v>-63</v>
      </c>
      <c r="AW256">
        <f t="shared" si="146"/>
        <v>-18</v>
      </c>
      <c r="AX256">
        <f t="shared" si="147"/>
        <v>-50</v>
      </c>
      <c r="AY256">
        <f t="shared" si="148"/>
        <v>-23</v>
      </c>
      <c r="AZ256">
        <f t="shared" si="149"/>
        <v>-25</v>
      </c>
      <c r="BA256">
        <f t="shared" si="150"/>
        <v>-4</v>
      </c>
      <c r="BB256">
        <f t="shared" si="151"/>
        <v>-6</v>
      </c>
      <c r="BC256">
        <f t="shared" si="152"/>
        <v>-1</v>
      </c>
      <c r="BD256">
        <f t="shared" si="153"/>
        <v>-190</v>
      </c>
      <c r="BG256" s="188">
        <v>210605.86</v>
      </c>
      <c r="BH256" s="107" t="str">
        <f t="shared" si="154"/>
        <v>0</v>
      </c>
      <c r="BI256" s="108">
        <f t="shared" si="155"/>
        <v>1263635.16</v>
      </c>
      <c r="BJ256" s="27">
        <f t="shared" si="156"/>
        <v>0</v>
      </c>
      <c r="BK256" s="25" t="str">
        <f t="shared" si="157"/>
        <v>100%</v>
      </c>
      <c r="BL256" s="26" t="str">
        <f t="shared" si="158"/>
        <v>0%</v>
      </c>
      <c r="BM256" s="111">
        <f t="shared" si="161"/>
        <v>210605.86</v>
      </c>
      <c r="BN256" s="186">
        <v>420546.51888888894</v>
      </c>
      <c r="BO256" s="135" t="str">
        <f t="shared" si="162"/>
        <v>0</v>
      </c>
      <c r="BP256" s="135">
        <f t="shared" si="177"/>
        <v>2523279.1133333337</v>
      </c>
      <c r="BQ256" s="135">
        <f t="shared" si="178"/>
        <v>0</v>
      </c>
      <c r="BR256" s="141">
        <f t="shared" si="163"/>
        <v>420546.51888888894</v>
      </c>
      <c r="BS256" s="185">
        <v>731263.2411111112</v>
      </c>
      <c r="BT256" s="135" t="str">
        <f t="shared" si="164"/>
        <v>0</v>
      </c>
      <c r="BU256" s="135">
        <f t="shared" si="179"/>
        <v>4387579.446666667</v>
      </c>
      <c r="BV256" s="135">
        <f t="shared" si="165"/>
        <v>0</v>
      </c>
      <c r="BW256" s="141">
        <f t="shared" si="166"/>
        <v>731263.2411111112</v>
      </c>
      <c r="BX256" s="185">
        <v>568349.8666666666</v>
      </c>
      <c r="BY256" s="135" t="str">
        <f t="shared" si="167"/>
        <v>0</v>
      </c>
      <c r="BZ256" s="135">
        <f t="shared" si="180"/>
        <v>3410099.1999999993</v>
      </c>
      <c r="CA256" s="135">
        <f t="shared" si="168"/>
        <v>0</v>
      </c>
      <c r="CB256" s="141">
        <f t="shared" si="169"/>
        <v>568349.8666666666</v>
      </c>
      <c r="CC256" s="230">
        <f t="shared" si="170"/>
        <v>42146.4911111111</v>
      </c>
      <c r="CD256" s="135" t="str">
        <f t="shared" si="171"/>
        <v>0</v>
      </c>
      <c r="CE256" s="135">
        <f t="shared" si="181"/>
        <v>252878.9466666666</v>
      </c>
      <c r="CF256" s="135">
        <f t="shared" si="172"/>
        <v>0</v>
      </c>
      <c r="CG256" s="141">
        <f t="shared" si="173"/>
        <v>42146.4911111111</v>
      </c>
      <c r="CH256" s="185">
        <v>0</v>
      </c>
      <c r="CI256" s="135" t="str">
        <f t="shared" si="174"/>
        <v>0</v>
      </c>
      <c r="CJ256" s="135">
        <f t="shared" si="182"/>
        <v>0</v>
      </c>
      <c r="CK256" s="135">
        <f t="shared" si="175"/>
        <v>0</v>
      </c>
      <c r="CL256" s="141">
        <f t="shared" si="176"/>
        <v>0</v>
      </c>
    </row>
    <row r="257" spans="1:90" ht="12.75">
      <c r="A257" s="3"/>
      <c r="B257" s="3" t="s">
        <v>385</v>
      </c>
      <c r="C257" s="2" t="s">
        <v>260</v>
      </c>
      <c r="D257" s="5">
        <f t="shared" si="159"/>
        <v>131745</v>
      </c>
      <c r="E257" s="190">
        <v>993</v>
      </c>
      <c r="F257" s="18">
        <f t="shared" si="160"/>
        <v>1190</v>
      </c>
      <c r="G257" s="214">
        <v>9.722481488395244</v>
      </c>
      <c r="H257" s="202">
        <v>557</v>
      </c>
      <c r="I257"/>
      <c r="J257" s="196">
        <v>11632</v>
      </c>
      <c r="K257" s="196">
        <v>37717</v>
      </c>
      <c r="L257" s="196">
        <v>33907</v>
      </c>
      <c r="M257" s="196">
        <v>22351</v>
      </c>
      <c r="N257" s="196">
        <v>15295</v>
      </c>
      <c r="O257" s="196">
        <v>6145</v>
      </c>
      <c r="P257" s="196">
        <v>4100</v>
      </c>
      <c r="Q257" s="196">
        <v>598</v>
      </c>
      <c r="R257" s="196">
        <v>131745</v>
      </c>
      <c r="S257" s="5"/>
      <c r="T257" s="9">
        <f t="shared" si="137"/>
        <v>0.08829177577896695</v>
      </c>
      <c r="U257" s="9">
        <f t="shared" si="138"/>
        <v>0.28628790466431364</v>
      </c>
      <c r="V257" s="9">
        <f t="shared" si="139"/>
        <v>0.25736840107783976</v>
      </c>
      <c r="W257" s="9">
        <f t="shared" si="140"/>
        <v>0.16965349728642454</v>
      </c>
      <c r="X257" s="9">
        <f t="shared" si="141"/>
        <v>0.11609548749478159</v>
      </c>
      <c r="Y257" s="9">
        <f t="shared" si="142"/>
        <v>0.04664313636191127</v>
      </c>
      <c r="Z257" s="9">
        <f t="shared" si="143"/>
        <v>0.031120725644236975</v>
      </c>
      <c r="AA257" s="9">
        <f t="shared" si="144"/>
        <v>0.004539071691525295</v>
      </c>
      <c r="AB257" s="9"/>
      <c r="AC257" s="196">
        <v>-51</v>
      </c>
      <c r="AD257" s="196">
        <v>-49</v>
      </c>
      <c r="AE257" s="196">
        <v>163</v>
      </c>
      <c r="AF257" s="196">
        <v>483</v>
      </c>
      <c r="AG257" s="196">
        <v>559</v>
      </c>
      <c r="AH257" s="196">
        <v>225</v>
      </c>
      <c r="AI257" s="196">
        <v>14</v>
      </c>
      <c r="AJ257" s="196">
        <v>6</v>
      </c>
      <c r="AK257" s="196">
        <v>1350</v>
      </c>
      <c r="AL257" s="5"/>
      <c r="AM257" s="193">
        <v>-30</v>
      </c>
      <c r="AN257" s="193">
        <v>80</v>
      </c>
      <c r="AO257" s="193">
        <v>7</v>
      </c>
      <c r="AP257" s="193">
        <v>-4</v>
      </c>
      <c r="AQ257" s="193">
        <v>64</v>
      </c>
      <c r="AR257" s="193">
        <v>24</v>
      </c>
      <c r="AS257" s="193">
        <v>18</v>
      </c>
      <c r="AT257" s="193">
        <v>1</v>
      </c>
      <c r="AU257" s="193">
        <v>160</v>
      </c>
      <c r="AV257">
        <f t="shared" si="145"/>
        <v>30</v>
      </c>
      <c r="AW257">
        <f t="shared" si="146"/>
        <v>-80</v>
      </c>
      <c r="AX257">
        <f t="shared" si="147"/>
        <v>-7</v>
      </c>
      <c r="AY257">
        <f t="shared" si="148"/>
        <v>4</v>
      </c>
      <c r="AZ257">
        <f t="shared" si="149"/>
        <v>-64</v>
      </c>
      <c r="BA257">
        <f t="shared" si="150"/>
        <v>-24</v>
      </c>
      <c r="BB257">
        <f t="shared" si="151"/>
        <v>-18</v>
      </c>
      <c r="BC257">
        <f t="shared" si="152"/>
        <v>-1</v>
      </c>
      <c r="BD257">
        <f t="shared" si="153"/>
        <v>-160</v>
      </c>
      <c r="BG257" s="188">
        <v>2590116.26</v>
      </c>
      <c r="BH257" s="107" t="str">
        <f t="shared" si="154"/>
        <v>0</v>
      </c>
      <c r="BI257" s="108">
        <f t="shared" si="155"/>
        <v>15540697.559999999</v>
      </c>
      <c r="BJ257" s="27">
        <f t="shared" si="156"/>
        <v>0</v>
      </c>
      <c r="BK257" s="25" t="str">
        <f t="shared" si="157"/>
        <v>100%</v>
      </c>
      <c r="BL257" s="26" t="str">
        <f t="shared" si="158"/>
        <v>0%</v>
      </c>
      <c r="BM257" s="111">
        <f t="shared" si="161"/>
        <v>2590116.26</v>
      </c>
      <c r="BN257" s="186">
        <v>2591675.394444444</v>
      </c>
      <c r="BO257" s="135" t="str">
        <f t="shared" si="162"/>
        <v>0</v>
      </c>
      <c r="BP257" s="135">
        <f t="shared" si="177"/>
        <v>15550052.366666665</v>
      </c>
      <c r="BQ257" s="135">
        <f t="shared" si="178"/>
        <v>0</v>
      </c>
      <c r="BR257" s="141">
        <f t="shared" si="163"/>
        <v>2591675.394444444</v>
      </c>
      <c r="BS257" s="185">
        <v>2879364.8411111115</v>
      </c>
      <c r="BT257" s="135" t="str">
        <f t="shared" si="164"/>
        <v>0</v>
      </c>
      <c r="BU257" s="135">
        <f t="shared" si="179"/>
        <v>17276189.046666667</v>
      </c>
      <c r="BV257" s="135">
        <f t="shared" si="165"/>
        <v>0</v>
      </c>
      <c r="BW257" s="141">
        <f t="shared" si="166"/>
        <v>2879364.8411111115</v>
      </c>
      <c r="BX257" s="185">
        <v>2784094.8</v>
      </c>
      <c r="BY257" s="135" t="str">
        <f t="shared" si="167"/>
        <v>0</v>
      </c>
      <c r="BZ257" s="135">
        <f t="shared" si="180"/>
        <v>16704568.799999999</v>
      </c>
      <c r="CA257" s="135">
        <f t="shared" si="168"/>
        <v>0</v>
      </c>
      <c r="CB257" s="141">
        <f t="shared" si="169"/>
        <v>2784094.8</v>
      </c>
      <c r="CC257" s="230">
        <f t="shared" si="170"/>
        <v>2264801.8</v>
      </c>
      <c r="CD257" s="135" t="str">
        <f t="shared" si="171"/>
        <v>0</v>
      </c>
      <c r="CE257" s="135">
        <f t="shared" si="181"/>
        <v>13588810.799999999</v>
      </c>
      <c r="CF257" s="135">
        <f t="shared" si="172"/>
        <v>0</v>
      </c>
      <c r="CG257" s="141">
        <f t="shared" si="173"/>
        <v>2264801.8</v>
      </c>
      <c r="CH257" s="185">
        <v>0</v>
      </c>
      <c r="CI257" s="135" t="str">
        <f t="shared" si="174"/>
        <v>0</v>
      </c>
      <c r="CJ257" s="135">
        <f t="shared" si="182"/>
        <v>0</v>
      </c>
      <c r="CK257" s="135">
        <f t="shared" si="175"/>
        <v>0</v>
      </c>
      <c r="CL257" s="141">
        <f t="shared" si="176"/>
        <v>0</v>
      </c>
    </row>
    <row r="258" spans="1:90" ht="12.75">
      <c r="A258" s="3" t="s">
        <v>407</v>
      </c>
      <c r="B258" s="3" t="s">
        <v>375</v>
      </c>
      <c r="C258" s="2" t="s">
        <v>261</v>
      </c>
      <c r="D258" s="5">
        <f t="shared" si="159"/>
        <v>41467</v>
      </c>
      <c r="E258" s="190">
        <v>176</v>
      </c>
      <c r="F258" s="18">
        <f t="shared" si="160"/>
        <v>220</v>
      </c>
      <c r="G258" s="214">
        <v>9.267803496702232</v>
      </c>
      <c r="H258" s="202">
        <v>1</v>
      </c>
      <c r="I258"/>
      <c r="J258" s="196">
        <v>431</v>
      </c>
      <c r="K258" s="196">
        <v>1608</v>
      </c>
      <c r="L258" s="196">
        <v>8538</v>
      </c>
      <c r="M258" s="196">
        <v>14332</v>
      </c>
      <c r="N258" s="196">
        <v>9890</v>
      </c>
      <c r="O258" s="196">
        <v>4516</v>
      </c>
      <c r="P258" s="196">
        <v>2043</v>
      </c>
      <c r="Q258" s="196">
        <v>109</v>
      </c>
      <c r="R258" s="196">
        <v>41467</v>
      </c>
      <c r="S258" s="5"/>
      <c r="T258" s="9">
        <f t="shared" si="137"/>
        <v>0.010393807123736947</v>
      </c>
      <c r="U258" s="9">
        <f t="shared" si="138"/>
        <v>0.03877782332939446</v>
      </c>
      <c r="V258" s="9">
        <f t="shared" si="139"/>
        <v>0.205898666409434</v>
      </c>
      <c r="W258" s="9">
        <f t="shared" si="140"/>
        <v>0.3456242313164685</v>
      </c>
      <c r="X258" s="9">
        <f t="shared" si="141"/>
        <v>0.23850290592519352</v>
      </c>
      <c r="Y258" s="9">
        <f t="shared" si="142"/>
        <v>0.10890587696240384</v>
      </c>
      <c r="Z258" s="9">
        <f t="shared" si="143"/>
        <v>0.04926809270021945</v>
      </c>
      <c r="AA258" s="9">
        <f t="shared" si="144"/>
        <v>0.002628596233149251</v>
      </c>
      <c r="AB258" s="9"/>
      <c r="AC258" s="196">
        <v>10</v>
      </c>
      <c r="AD258" s="196">
        <v>7</v>
      </c>
      <c r="AE258" s="196">
        <v>64</v>
      </c>
      <c r="AF258" s="196">
        <v>36</v>
      </c>
      <c r="AG258" s="196">
        <v>44</v>
      </c>
      <c r="AH258" s="196">
        <v>19</v>
      </c>
      <c r="AI258" s="196">
        <v>19</v>
      </c>
      <c r="AJ258" s="196">
        <v>3</v>
      </c>
      <c r="AK258" s="196">
        <v>202</v>
      </c>
      <c r="AL258" s="5"/>
      <c r="AM258" s="193">
        <v>5</v>
      </c>
      <c r="AN258" s="193">
        <v>6</v>
      </c>
      <c r="AO258" s="193">
        <v>51</v>
      </c>
      <c r="AP258" s="193">
        <v>28</v>
      </c>
      <c r="AQ258" s="193">
        <v>-50</v>
      </c>
      <c r="AR258" s="193">
        <v>-32</v>
      </c>
      <c r="AS258" s="193">
        <v>-23</v>
      </c>
      <c r="AT258" s="193">
        <v>-3</v>
      </c>
      <c r="AU258" s="193">
        <v>-18</v>
      </c>
      <c r="AV258">
        <f t="shared" si="145"/>
        <v>-5</v>
      </c>
      <c r="AW258">
        <f t="shared" si="146"/>
        <v>-6</v>
      </c>
      <c r="AX258">
        <f t="shared" si="147"/>
        <v>-51</v>
      </c>
      <c r="AY258">
        <f t="shared" si="148"/>
        <v>-28</v>
      </c>
      <c r="AZ258">
        <f t="shared" si="149"/>
        <v>50</v>
      </c>
      <c r="BA258">
        <f t="shared" si="150"/>
        <v>32</v>
      </c>
      <c r="BB258">
        <f t="shared" si="151"/>
        <v>23</v>
      </c>
      <c r="BC258">
        <f t="shared" si="152"/>
        <v>3</v>
      </c>
      <c r="BD258">
        <f t="shared" si="153"/>
        <v>18</v>
      </c>
      <c r="BG258" s="188">
        <v>230275.2</v>
      </c>
      <c r="BH258" s="107">
        <f t="shared" si="154"/>
        <v>57568.8</v>
      </c>
      <c r="BI258" s="108">
        <f t="shared" si="155"/>
        <v>1381651.2000000002</v>
      </c>
      <c r="BJ258" s="27">
        <f t="shared" si="156"/>
        <v>345412.80000000005</v>
      </c>
      <c r="BK258" s="25">
        <f t="shared" si="157"/>
        <v>0.8</v>
      </c>
      <c r="BL258" s="26">
        <f t="shared" si="158"/>
        <v>0.2</v>
      </c>
      <c r="BM258" s="111">
        <f t="shared" si="161"/>
        <v>230275.2</v>
      </c>
      <c r="BN258" s="186">
        <v>310417.96088888886</v>
      </c>
      <c r="BO258" s="135">
        <f t="shared" si="162"/>
        <v>77604.49022222222</v>
      </c>
      <c r="BP258" s="135">
        <f t="shared" si="177"/>
        <v>1862507.765333333</v>
      </c>
      <c r="BQ258" s="135">
        <f t="shared" si="178"/>
        <v>465626.94133333326</v>
      </c>
      <c r="BR258" s="141">
        <f t="shared" si="163"/>
        <v>310417.96088888886</v>
      </c>
      <c r="BS258" s="185">
        <v>355381.85422222223</v>
      </c>
      <c r="BT258" s="135">
        <f t="shared" si="164"/>
        <v>88845.46355555556</v>
      </c>
      <c r="BU258" s="135">
        <f t="shared" si="179"/>
        <v>2132291.1253333334</v>
      </c>
      <c r="BV258" s="135">
        <f t="shared" si="165"/>
        <v>533072.7813333333</v>
      </c>
      <c r="BW258" s="141">
        <f t="shared" si="166"/>
        <v>355381.85422222223</v>
      </c>
      <c r="BX258" s="185">
        <v>322520.42666666664</v>
      </c>
      <c r="BY258" s="135">
        <f t="shared" si="167"/>
        <v>80630.10666666666</v>
      </c>
      <c r="BZ258" s="135">
        <f t="shared" si="180"/>
        <v>1935122.5599999998</v>
      </c>
      <c r="CA258" s="135">
        <f t="shared" si="168"/>
        <v>483780.63999999996</v>
      </c>
      <c r="CB258" s="141">
        <f t="shared" si="169"/>
        <v>322520.42666666664</v>
      </c>
      <c r="CC258" s="230">
        <f t="shared" si="170"/>
        <v>345809.8702222223</v>
      </c>
      <c r="CD258" s="135">
        <f t="shared" si="171"/>
        <v>86452.46755555557</v>
      </c>
      <c r="CE258" s="135">
        <f t="shared" si="181"/>
        <v>2074859.2213333338</v>
      </c>
      <c r="CF258" s="135">
        <f t="shared" si="172"/>
        <v>518714.80533333344</v>
      </c>
      <c r="CG258" s="141">
        <f t="shared" si="173"/>
        <v>345809.8702222223</v>
      </c>
      <c r="CH258" s="185">
        <v>0</v>
      </c>
      <c r="CI258" s="135">
        <f t="shared" si="174"/>
        <v>0</v>
      </c>
      <c r="CJ258" s="135">
        <f t="shared" si="182"/>
        <v>0</v>
      </c>
      <c r="CK258" s="135">
        <f t="shared" si="175"/>
        <v>0</v>
      </c>
      <c r="CL258" s="141">
        <f t="shared" si="176"/>
        <v>0</v>
      </c>
    </row>
    <row r="259" spans="1:90" ht="12.75">
      <c r="A259" s="3" t="s">
        <v>395</v>
      </c>
      <c r="B259" s="3" t="s">
        <v>384</v>
      </c>
      <c r="C259" s="2" t="s">
        <v>262</v>
      </c>
      <c r="D259" s="5">
        <f t="shared" si="159"/>
        <v>59271</v>
      </c>
      <c r="E259" s="190">
        <v>195</v>
      </c>
      <c r="F259" s="18">
        <f t="shared" si="160"/>
        <v>419</v>
      </c>
      <c r="G259" s="214">
        <v>13.360956155831504</v>
      </c>
      <c r="H259" s="202">
        <v>126</v>
      </c>
      <c r="I259"/>
      <c r="J259" s="196">
        <v>857</v>
      </c>
      <c r="K259" s="196">
        <v>3015</v>
      </c>
      <c r="L259" s="196">
        <v>9263</v>
      </c>
      <c r="M259" s="196">
        <v>15934</v>
      </c>
      <c r="N259" s="196">
        <v>12621</v>
      </c>
      <c r="O259" s="196">
        <v>8970</v>
      </c>
      <c r="P259" s="196">
        <v>7408</v>
      </c>
      <c r="Q259" s="196">
        <v>1203</v>
      </c>
      <c r="R259" s="196">
        <v>59271</v>
      </c>
      <c r="S259" s="5"/>
      <c r="T259" s="9">
        <f t="shared" si="137"/>
        <v>0.014459010308582612</v>
      </c>
      <c r="U259" s="9">
        <f t="shared" si="138"/>
        <v>0.050868046768234046</v>
      </c>
      <c r="V259" s="9">
        <f t="shared" si="139"/>
        <v>0.15628216159673364</v>
      </c>
      <c r="W259" s="9">
        <f t="shared" si="140"/>
        <v>0.26883298746435863</v>
      </c>
      <c r="X259" s="9">
        <f t="shared" si="141"/>
        <v>0.21293718681986132</v>
      </c>
      <c r="Y259" s="9">
        <f t="shared" si="142"/>
        <v>0.15133876600698487</v>
      </c>
      <c r="Z259" s="9">
        <f t="shared" si="143"/>
        <v>0.12498523729985997</v>
      </c>
      <c r="AA259" s="9">
        <f t="shared" si="144"/>
        <v>0.020296603735384926</v>
      </c>
      <c r="AB259" s="9"/>
      <c r="AC259" s="196">
        <v>9</v>
      </c>
      <c r="AD259" s="196">
        <v>19</v>
      </c>
      <c r="AE259" s="196">
        <v>74</v>
      </c>
      <c r="AF259" s="196">
        <v>60</v>
      </c>
      <c r="AG259" s="196">
        <v>20</v>
      </c>
      <c r="AH259" s="196">
        <v>73</v>
      </c>
      <c r="AI259" s="196">
        <v>81</v>
      </c>
      <c r="AJ259" s="196">
        <v>29</v>
      </c>
      <c r="AK259" s="196">
        <v>365</v>
      </c>
      <c r="AL259" s="5"/>
      <c r="AM259" s="193">
        <v>-16</v>
      </c>
      <c r="AN259" s="193">
        <v>6</v>
      </c>
      <c r="AO259" s="193">
        <v>-28</v>
      </c>
      <c r="AP259" s="193">
        <v>-39</v>
      </c>
      <c r="AQ259" s="193">
        <v>17</v>
      </c>
      <c r="AR259" s="193">
        <v>14</v>
      </c>
      <c r="AS259" s="193">
        <v>0</v>
      </c>
      <c r="AT259" s="193">
        <v>-8</v>
      </c>
      <c r="AU259" s="193">
        <v>-54</v>
      </c>
      <c r="AV259">
        <f t="shared" si="145"/>
        <v>16</v>
      </c>
      <c r="AW259">
        <f t="shared" si="146"/>
        <v>-6</v>
      </c>
      <c r="AX259">
        <f t="shared" si="147"/>
        <v>28</v>
      </c>
      <c r="AY259">
        <f t="shared" si="148"/>
        <v>39</v>
      </c>
      <c r="AZ259">
        <f t="shared" si="149"/>
        <v>-17</v>
      </c>
      <c r="BA259">
        <f t="shared" si="150"/>
        <v>-14</v>
      </c>
      <c r="BB259">
        <f t="shared" si="151"/>
        <v>0</v>
      </c>
      <c r="BC259">
        <f t="shared" si="152"/>
        <v>8</v>
      </c>
      <c r="BD259">
        <f t="shared" si="153"/>
        <v>54</v>
      </c>
      <c r="BG259" s="188">
        <v>391467.84</v>
      </c>
      <c r="BH259" s="107">
        <f t="shared" si="154"/>
        <v>97866.96</v>
      </c>
      <c r="BI259" s="108">
        <f t="shared" si="155"/>
        <v>2348807.04</v>
      </c>
      <c r="BJ259" s="27">
        <f t="shared" si="156"/>
        <v>587201.76</v>
      </c>
      <c r="BK259" s="25">
        <f t="shared" si="157"/>
        <v>0.8</v>
      </c>
      <c r="BL259" s="26">
        <f t="shared" si="158"/>
        <v>0.2</v>
      </c>
      <c r="BM259" s="111">
        <f t="shared" si="161"/>
        <v>391467.84</v>
      </c>
      <c r="BN259" s="186">
        <v>552454.0853333332</v>
      </c>
      <c r="BO259" s="135">
        <f t="shared" si="162"/>
        <v>138113.5213333333</v>
      </c>
      <c r="BP259" s="135">
        <f t="shared" si="177"/>
        <v>3314724.511999999</v>
      </c>
      <c r="BQ259" s="135">
        <f t="shared" si="178"/>
        <v>828681.1279999998</v>
      </c>
      <c r="BR259" s="141">
        <f t="shared" si="163"/>
        <v>552454.0853333332</v>
      </c>
      <c r="BS259" s="185">
        <v>620392.5733333332</v>
      </c>
      <c r="BT259" s="135">
        <f t="shared" si="164"/>
        <v>155098.1433333333</v>
      </c>
      <c r="BU259" s="135">
        <f t="shared" si="179"/>
        <v>3722355.4399999995</v>
      </c>
      <c r="BV259" s="135">
        <f t="shared" si="165"/>
        <v>930588.8599999999</v>
      </c>
      <c r="BW259" s="141">
        <f t="shared" si="166"/>
        <v>620392.5733333332</v>
      </c>
      <c r="BX259" s="185">
        <v>790169.3866666667</v>
      </c>
      <c r="BY259" s="135">
        <f t="shared" si="167"/>
        <v>197542.34666666668</v>
      </c>
      <c r="BZ259" s="135">
        <f t="shared" si="180"/>
        <v>4741016.32</v>
      </c>
      <c r="CA259" s="135">
        <f t="shared" si="168"/>
        <v>1185254.08</v>
      </c>
      <c r="CB259" s="141">
        <f t="shared" si="169"/>
        <v>790169.3866666667</v>
      </c>
      <c r="CC259" s="230">
        <f t="shared" si="170"/>
        <v>639304.8373333333</v>
      </c>
      <c r="CD259" s="135">
        <f t="shared" si="171"/>
        <v>159826.20933333333</v>
      </c>
      <c r="CE259" s="135">
        <f t="shared" si="181"/>
        <v>3835829.024</v>
      </c>
      <c r="CF259" s="135">
        <f t="shared" si="172"/>
        <v>958957.256</v>
      </c>
      <c r="CG259" s="141">
        <f t="shared" si="173"/>
        <v>639304.8373333333</v>
      </c>
      <c r="CH259" s="185">
        <v>0</v>
      </c>
      <c r="CI259" s="135">
        <f t="shared" si="174"/>
        <v>0</v>
      </c>
      <c r="CJ259" s="135">
        <f t="shared" si="182"/>
        <v>0</v>
      </c>
      <c r="CK259" s="135">
        <f t="shared" si="175"/>
        <v>0</v>
      </c>
      <c r="CL259" s="141">
        <f t="shared" si="176"/>
        <v>0</v>
      </c>
    </row>
    <row r="260" spans="1:90" ht="12.75">
      <c r="A260" s="3" t="s">
        <v>383</v>
      </c>
      <c r="B260" s="3" t="s">
        <v>384</v>
      </c>
      <c r="C260" s="2" t="s">
        <v>263</v>
      </c>
      <c r="D260" s="5">
        <f t="shared" si="159"/>
        <v>47441</v>
      </c>
      <c r="E260" s="190">
        <v>278</v>
      </c>
      <c r="F260" s="18">
        <f t="shared" si="160"/>
        <v>293</v>
      </c>
      <c r="G260" s="214">
        <v>8.11294268258676</v>
      </c>
      <c r="H260" s="202">
        <v>72</v>
      </c>
      <c r="I260"/>
      <c r="J260" s="196">
        <v>5286</v>
      </c>
      <c r="K260" s="196">
        <v>17565</v>
      </c>
      <c r="L260" s="196">
        <v>9390</v>
      </c>
      <c r="M260" s="196">
        <v>7281</v>
      </c>
      <c r="N260" s="196">
        <v>4363</v>
      </c>
      <c r="O260" s="196">
        <v>1926</v>
      </c>
      <c r="P260" s="196">
        <v>1497</v>
      </c>
      <c r="Q260" s="196">
        <v>133</v>
      </c>
      <c r="R260" s="196">
        <v>47441</v>
      </c>
      <c r="S260" s="5"/>
      <c r="T260" s="9">
        <f t="shared" si="137"/>
        <v>0.11142260913555785</v>
      </c>
      <c r="U260" s="9">
        <f t="shared" si="138"/>
        <v>0.37024936236588607</v>
      </c>
      <c r="V260" s="9">
        <f t="shared" si="139"/>
        <v>0.19793006049619527</v>
      </c>
      <c r="W260" s="9">
        <f t="shared" si="140"/>
        <v>0.1534748424358677</v>
      </c>
      <c r="X260" s="9">
        <f t="shared" si="141"/>
        <v>0.09196686410488818</v>
      </c>
      <c r="Y260" s="9">
        <f t="shared" si="142"/>
        <v>0.04059779515608861</v>
      </c>
      <c r="Z260" s="9">
        <f t="shared" si="143"/>
        <v>0.03155498408549567</v>
      </c>
      <c r="AA260" s="9">
        <f t="shared" si="144"/>
        <v>0.0028034822200206574</v>
      </c>
      <c r="AB260" s="9"/>
      <c r="AC260" s="196">
        <v>28</v>
      </c>
      <c r="AD260" s="196">
        <v>110</v>
      </c>
      <c r="AE260" s="196">
        <v>67</v>
      </c>
      <c r="AF260" s="196">
        <v>33</v>
      </c>
      <c r="AG260" s="196">
        <v>38</v>
      </c>
      <c r="AH260" s="196">
        <v>0</v>
      </c>
      <c r="AI260" s="196">
        <v>16</v>
      </c>
      <c r="AJ260" s="196">
        <v>1</v>
      </c>
      <c r="AK260" s="196">
        <v>293</v>
      </c>
      <c r="AL260" s="5"/>
      <c r="AM260" s="193">
        <v>-13</v>
      </c>
      <c r="AN260" s="193">
        <v>16</v>
      </c>
      <c r="AO260" s="193">
        <v>10</v>
      </c>
      <c r="AP260" s="193">
        <v>0</v>
      </c>
      <c r="AQ260" s="193">
        <v>3</v>
      </c>
      <c r="AR260" s="193">
        <v>-15</v>
      </c>
      <c r="AS260" s="193">
        <v>-2</v>
      </c>
      <c r="AT260" s="193">
        <v>1</v>
      </c>
      <c r="AU260" s="193">
        <v>0</v>
      </c>
      <c r="AV260">
        <f t="shared" si="145"/>
        <v>13</v>
      </c>
      <c r="AW260">
        <f t="shared" si="146"/>
        <v>-16</v>
      </c>
      <c r="AX260">
        <f t="shared" si="147"/>
        <v>-10</v>
      </c>
      <c r="AY260">
        <f t="shared" si="148"/>
        <v>0</v>
      </c>
      <c r="AZ260">
        <f t="shared" si="149"/>
        <v>-3</v>
      </c>
      <c r="BA260">
        <f t="shared" si="150"/>
        <v>15</v>
      </c>
      <c r="BB260">
        <f t="shared" si="151"/>
        <v>2</v>
      </c>
      <c r="BC260">
        <f t="shared" si="152"/>
        <v>-1</v>
      </c>
      <c r="BD260">
        <f t="shared" si="153"/>
        <v>0</v>
      </c>
      <c r="BG260" s="188">
        <v>267503.024</v>
      </c>
      <c r="BH260" s="107">
        <f t="shared" si="154"/>
        <v>66875.756</v>
      </c>
      <c r="BI260" s="108">
        <f t="shared" si="155"/>
        <v>1605018.1439999999</v>
      </c>
      <c r="BJ260" s="27">
        <f t="shared" si="156"/>
        <v>401254.53599999996</v>
      </c>
      <c r="BK260" s="25">
        <f t="shared" si="157"/>
        <v>0.8</v>
      </c>
      <c r="BL260" s="26">
        <f t="shared" si="158"/>
        <v>0.2</v>
      </c>
      <c r="BM260" s="111">
        <f t="shared" si="161"/>
        <v>267503.024</v>
      </c>
      <c r="BN260" s="186">
        <v>291493.29600000003</v>
      </c>
      <c r="BO260" s="135">
        <f t="shared" si="162"/>
        <v>72873.32400000001</v>
      </c>
      <c r="BP260" s="135">
        <f t="shared" si="177"/>
        <v>1748959.776</v>
      </c>
      <c r="BQ260" s="135">
        <f t="shared" si="178"/>
        <v>437239.944</v>
      </c>
      <c r="BR260" s="141">
        <f t="shared" si="163"/>
        <v>291493.29600000003</v>
      </c>
      <c r="BS260" s="185">
        <v>179501.32088888893</v>
      </c>
      <c r="BT260" s="135">
        <f t="shared" si="164"/>
        <v>44875.330222222234</v>
      </c>
      <c r="BU260" s="135">
        <f t="shared" si="179"/>
        <v>1077007.9253333337</v>
      </c>
      <c r="BV260" s="135">
        <f t="shared" si="165"/>
        <v>269251.9813333334</v>
      </c>
      <c r="BW260" s="141">
        <f t="shared" si="166"/>
        <v>179501.32088888893</v>
      </c>
      <c r="BX260" s="185">
        <v>133296.53333333333</v>
      </c>
      <c r="BY260" s="135">
        <f t="shared" si="167"/>
        <v>33324.13333333333</v>
      </c>
      <c r="BZ260" s="135">
        <f t="shared" si="180"/>
        <v>799779.2</v>
      </c>
      <c r="CA260" s="135">
        <f t="shared" si="168"/>
        <v>199944.8</v>
      </c>
      <c r="CB260" s="141">
        <f t="shared" si="169"/>
        <v>133296.53333333333</v>
      </c>
      <c r="CC260" s="230">
        <f t="shared" si="170"/>
        <v>347291.18755555566</v>
      </c>
      <c r="CD260" s="135">
        <f t="shared" si="171"/>
        <v>86822.79688888892</v>
      </c>
      <c r="CE260" s="135">
        <f t="shared" si="181"/>
        <v>2083747.1253333339</v>
      </c>
      <c r="CF260" s="135">
        <f t="shared" si="172"/>
        <v>520936.78133333346</v>
      </c>
      <c r="CG260" s="141">
        <f t="shared" si="173"/>
        <v>347291.18755555566</v>
      </c>
      <c r="CH260" s="185">
        <v>0</v>
      </c>
      <c r="CI260" s="135">
        <f t="shared" si="174"/>
        <v>0</v>
      </c>
      <c r="CJ260" s="135">
        <f t="shared" si="182"/>
        <v>0</v>
      </c>
      <c r="CK260" s="135">
        <f t="shared" si="175"/>
        <v>0</v>
      </c>
      <c r="CL260" s="141">
        <f t="shared" si="176"/>
        <v>0</v>
      </c>
    </row>
    <row r="261" spans="1:90" ht="12.75">
      <c r="A261" s="3"/>
      <c r="B261" s="3" t="s">
        <v>377</v>
      </c>
      <c r="C261" s="2" t="s">
        <v>264</v>
      </c>
      <c r="D261" s="5">
        <f t="shared" si="159"/>
        <v>80888</v>
      </c>
      <c r="E261" s="190">
        <v>971</v>
      </c>
      <c r="F261" s="18">
        <f t="shared" si="160"/>
        <v>624</v>
      </c>
      <c r="G261" s="214">
        <v>4.571566215192697</v>
      </c>
      <c r="H261" s="202">
        <v>193</v>
      </c>
      <c r="I261"/>
      <c r="J261" s="196">
        <v>36802</v>
      </c>
      <c r="K261" s="196">
        <v>17746</v>
      </c>
      <c r="L261" s="196">
        <v>14600</v>
      </c>
      <c r="M261" s="196">
        <v>6346</v>
      </c>
      <c r="N261" s="196">
        <v>3256</v>
      </c>
      <c r="O261" s="196">
        <v>1542</v>
      </c>
      <c r="P261" s="196">
        <v>560</v>
      </c>
      <c r="Q261" s="196">
        <v>36</v>
      </c>
      <c r="R261" s="196">
        <v>80888</v>
      </c>
      <c r="S261" s="5"/>
      <c r="T261" s="9">
        <f t="shared" si="137"/>
        <v>0.45497477994263674</v>
      </c>
      <c r="U261" s="9">
        <f t="shared" si="138"/>
        <v>0.21938977351399466</v>
      </c>
      <c r="V261" s="9">
        <f t="shared" si="139"/>
        <v>0.18049648897240628</v>
      </c>
      <c r="W261" s="9">
        <f t="shared" si="140"/>
        <v>0.0784541588369103</v>
      </c>
      <c r="X261" s="9">
        <f t="shared" si="141"/>
        <v>0.04025318959549006</v>
      </c>
      <c r="Y261" s="9">
        <f t="shared" si="142"/>
        <v>0.019063396301058255</v>
      </c>
      <c r="Z261" s="9">
        <f t="shared" si="143"/>
        <v>0.006923153001681337</v>
      </c>
      <c r="AA261" s="9">
        <f t="shared" si="144"/>
        <v>0.0004450598358223717</v>
      </c>
      <c r="AB261" s="9"/>
      <c r="AC261" s="196">
        <v>111</v>
      </c>
      <c r="AD261" s="196">
        <v>257</v>
      </c>
      <c r="AE261" s="196">
        <v>87</v>
      </c>
      <c r="AF261" s="196">
        <v>54</v>
      </c>
      <c r="AG261" s="196">
        <v>55</v>
      </c>
      <c r="AH261" s="196">
        <v>7</v>
      </c>
      <c r="AI261" s="196">
        <v>-2</v>
      </c>
      <c r="AJ261" s="196">
        <v>1</v>
      </c>
      <c r="AK261" s="196">
        <v>570</v>
      </c>
      <c r="AL261" s="5"/>
      <c r="AM261" s="193">
        <v>38</v>
      </c>
      <c r="AN261" s="193">
        <v>-38</v>
      </c>
      <c r="AO261" s="193">
        <v>-29</v>
      </c>
      <c r="AP261" s="193">
        <v>-6</v>
      </c>
      <c r="AQ261" s="193">
        <v>-11</v>
      </c>
      <c r="AR261" s="193">
        <v>-9</v>
      </c>
      <c r="AS261" s="193">
        <v>2</v>
      </c>
      <c r="AT261" s="193">
        <v>-1</v>
      </c>
      <c r="AU261" s="193">
        <v>-54</v>
      </c>
      <c r="AV261">
        <f t="shared" si="145"/>
        <v>-38</v>
      </c>
      <c r="AW261">
        <f t="shared" si="146"/>
        <v>38</v>
      </c>
      <c r="AX261">
        <f t="shared" si="147"/>
        <v>29</v>
      </c>
      <c r="AY261">
        <f t="shared" si="148"/>
        <v>6</v>
      </c>
      <c r="AZ261">
        <f t="shared" si="149"/>
        <v>11</v>
      </c>
      <c r="BA261">
        <f t="shared" si="150"/>
        <v>9</v>
      </c>
      <c r="BB261">
        <f t="shared" si="151"/>
        <v>-2</v>
      </c>
      <c r="BC261">
        <f t="shared" si="152"/>
        <v>1</v>
      </c>
      <c r="BD261">
        <f t="shared" si="153"/>
        <v>54</v>
      </c>
      <c r="BG261" s="188">
        <v>343973.58</v>
      </c>
      <c r="BH261" s="107" t="str">
        <f t="shared" si="154"/>
        <v>0</v>
      </c>
      <c r="BI261" s="108">
        <f t="shared" si="155"/>
        <v>2063841.48</v>
      </c>
      <c r="BJ261" s="27">
        <f t="shared" si="156"/>
        <v>0</v>
      </c>
      <c r="BK261" s="25" t="str">
        <f t="shared" si="157"/>
        <v>100%</v>
      </c>
      <c r="BL261" s="26" t="str">
        <f t="shared" si="158"/>
        <v>0%</v>
      </c>
      <c r="BM261" s="111">
        <f t="shared" si="161"/>
        <v>343973.58</v>
      </c>
      <c r="BN261" s="186">
        <v>354663.64222222223</v>
      </c>
      <c r="BO261" s="135" t="str">
        <f t="shared" si="162"/>
        <v>0</v>
      </c>
      <c r="BP261" s="135">
        <f t="shared" si="177"/>
        <v>2127981.8533333335</v>
      </c>
      <c r="BQ261" s="135">
        <f t="shared" si="178"/>
        <v>0</v>
      </c>
      <c r="BR261" s="141">
        <f t="shared" si="163"/>
        <v>354663.64222222223</v>
      </c>
      <c r="BS261" s="185">
        <v>667690.26</v>
      </c>
      <c r="BT261" s="135" t="str">
        <f t="shared" si="164"/>
        <v>0</v>
      </c>
      <c r="BU261" s="135">
        <f t="shared" si="179"/>
        <v>4006141.56</v>
      </c>
      <c r="BV261" s="135">
        <f t="shared" si="165"/>
        <v>0</v>
      </c>
      <c r="BW261" s="141">
        <f t="shared" si="166"/>
        <v>667690.26</v>
      </c>
      <c r="BX261" s="185">
        <v>356553.5999999999</v>
      </c>
      <c r="BY261" s="135" t="str">
        <f t="shared" si="167"/>
        <v>0</v>
      </c>
      <c r="BZ261" s="135">
        <f t="shared" si="180"/>
        <v>2139321.5999999996</v>
      </c>
      <c r="CA261" s="135">
        <f t="shared" si="168"/>
        <v>0</v>
      </c>
      <c r="CB261" s="141">
        <f t="shared" si="169"/>
        <v>356553.5999999999</v>
      </c>
      <c r="CC261" s="230">
        <f t="shared" si="170"/>
        <v>863684.4866666667</v>
      </c>
      <c r="CD261" s="135" t="str">
        <f t="shared" si="171"/>
        <v>0</v>
      </c>
      <c r="CE261" s="135">
        <f t="shared" si="181"/>
        <v>5182106.92</v>
      </c>
      <c r="CF261" s="135">
        <f t="shared" si="172"/>
        <v>0</v>
      </c>
      <c r="CG261" s="141">
        <f t="shared" si="173"/>
        <v>863684.4866666667</v>
      </c>
      <c r="CH261" s="185">
        <v>0</v>
      </c>
      <c r="CI261" s="135" t="str">
        <f t="shared" si="174"/>
        <v>0</v>
      </c>
      <c r="CJ261" s="135">
        <f t="shared" si="182"/>
        <v>0</v>
      </c>
      <c r="CK261" s="135">
        <f t="shared" si="175"/>
        <v>0</v>
      </c>
      <c r="CL261" s="141">
        <f t="shared" si="176"/>
        <v>0</v>
      </c>
    </row>
    <row r="262" spans="1:90" ht="12.75">
      <c r="A262" s="3" t="s">
        <v>398</v>
      </c>
      <c r="B262" s="3" t="s">
        <v>390</v>
      </c>
      <c r="C262" s="2" t="s">
        <v>265</v>
      </c>
      <c r="D262" s="5">
        <f t="shared" si="159"/>
        <v>57131</v>
      </c>
      <c r="E262" s="190">
        <v>538</v>
      </c>
      <c r="F262" s="18">
        <f t="shared" si="160"/>
        <v>285</v>
      </c>
      <c r="G262" s="214">
        <v>6.691750086162571</v>
      </c>
      <c r="H262" s="202">
        <v>91</v>
      </c>
      <c r="I262"/>
      <c r="J262" s="196">
        <v>11972</v>
      </c>
      <c r="K262" s="196">
        <v>13022</v>
      </c>
      <c r="L262" s="196">
        <v>12762</v>
      </c>
      <c r="M262" s="196">
        <v>8752</v>
      </c>
      <c r="N262" s="196">
        <v>5757</v>
      </c>
      <c r="O262" s="196">
        <v>3227</v>
      </c>
      <c r="P262" s="196">
        <v>1537</v>
      </c>
      <c r="Q262" s="196">
        <v>102</v>
      </c>
      <c r="R262" s="196">
        <v>57131</v>
      </c>
      <c r="S262" s="5"/>
      <c r="T262" s="9">
        <f aca="true" t="shared" si="183" ref="T262:T325">J262/R262</f>
        <v>0.2095534823475871</v>
      </c>
      <c r="U262" s="9">
        <f aca="true" t="shared" si="184" ref="U262:U325">K262/R262</f>
        <v>0.22793229595140993</v>
      </c>
      <c r="V262" s="9">
        <f aca="true" t="shared" si="185" ref="V262:V325">L262/R262</f>
        <v>0.22338135163046333</v>
      </c>
      <c r="W262" s="9">
        <f aca="true" t="shared" si="186" ref="W262:W325">M262/R262</f>
        <v>0.15319178729586388</v>
      </c>
      <c r="X262" s="9">
        <f aca="true" t="shared" si="187" ref="X262:X325">N262/R262</f>
        <v>0.10076840944495984</v>
      </c>
      <c r="Y262" s="9">
        <f aca="true" t="shared" si="188" ref="Y262:Y325">O262/R262</f>
        <v>0.05648422047574872</v>
      </c>
      <c r="Z262" s="9">
        <f aca="true" t="shared" si="189" ref="Z262:Z325">P262/R262</f>
        <v>0.02690308238959584</v>
      </c>
      <c r="AA262" s="9">
        <f aca="true" t="shared" si="190" ref="AA262:AA325">Q262/R262</f>
        <v>0.001785370464371357</v>
      </c>
      <c r="AB262" s="9"/>
      <c r="AC262" s="196">
        <v>65</v>
      </c>
      <c r="AD262" s="196">
        <v>85</v>
      </c>
      <c r="AE262" s="196">
        <v>59</v>
      </c>
      <c r="AF262" s="196">
        <v>43</v>
      </c>
      <c r="AG262" s="196">
        <v>52</v>
      </c>
      <c r="AH262" s="196">
        <v>13</v>
      </c>
      <c r="AI262" s="196">
        <v>8</v>
      </c>
      <c r="AJ262" s="196">
        <v>-2</v>
      </c>
      <c r="AK262" s="196">
        <v>323</v>
      </c>
      <c r="AL262" s="5"/>
      <c r="AM262" s="193">
        <v>18</v>
      </c>
      <c r="AN262" s="193">
        <v>22</v>
      </c>
      <c r="AO262" s="193">
        <v>14</v>
      </c>
      <c r="AP262" s="193">
        <v>-14</v>
      </c>
      <c r="AQ262" s="193">
        <v>4</v>
      </c>
      <c r="AR262" s="193">
        <v>-3</v>
      </c>
      <c r="AS262" s="193">
        <v>-3</v>
      </c>
      <c r="AT262" s="193">
        <v>0</v>
      </c>
      <c r="AU262" s="193">
        <v>38</v>
      </c>
      <c r="AV262">
        <f aca="true" t="shared" si="191" ref="AV262:AV325">AM262*$AU$3</f>
        <v>-18</v>
      </c>
      <c r="AW262">
        <f aca="true" t="shared" si="192" ref="AW262:AW325">AN262*$AU$3</f>
        <v>-22</v>
      </c>
      <c r="AX262">
        <f aca="true" t="shared" si="193" ref="AX262:AX325">AO262*$AU$3</f>
        <v>-14</v>
      </c>
      <c r="AY262">
        <f aca="true" t="shared" si="194" ref="AY262:AY325">AP262*$AU$3</f>
        <v>14</v>
      </c>
      <c r="AZ262">
        <f aca="true" t="shared" si="195" ref="AZ262:AZ325">AQ262*$AU$3</f>
        <v>-4</v>
      </c>
      <c r="BA262">
        <f aca="true" t="shared" si="196" ref="BA262:BA325">AR262*$AU$3</f>
        <v>3</v>
      </c>
      <c r="BB262">
        <f aca="true" t="shared" si="197" ref="BB262:BB325">AS262*$AU$3</f>
        <v>3</v>
      </c>
      <c r="BC262">
        <f aca="true" t="shared" si="198" ref="BC262:BC325">AT262*$AU$3</f>
        <v>0</v>
      </c>
      <c r="BD262">
        <f aca="true" t="shared" si="199" ref="BD262:BD325">AU262*$AU$3</f>
        <v>-38</v>
      </c>
      <c r="BG262" s="188">
        <v>222215.56799999997</v>
      </c>
      <c r="BH262" s="107">
        <f aca="true" t="shared" si="200" ref="BH262:BH325">IF(A262="","0",(25%*BG262))</f>
        <v>55553.89199999999</v>
      </c>
      <c r="BI262" s="108">
        <f aca="true" t="shared" si="201" ref="BI262:BI325">BG262*6</f>
        <v>1333293.4079999998</v>
      </c>
      <c r="BJ262" s="27">
        <f aca="true" t="shared" si="202" ref="BJ262:BJ325">BH262*6</f>
        <v>333323.35199999996</v>
      </c>
      <c r="BK262" s="25">
        <f aca="true" t="shared" si="203" ref="BK262:BK325">IF(A262="","100%",80%)</f>
        <v>0.8</v>
      </c>
      <c r="BL262" s="26">
        <f aca="true" t="shared" si="204" ref="BL262:BL325">IF(A262="","0%",20%)</f>
        <v>0.2</v>
      </c>
      <c r="BM262" s="111">
        <f t="shared" si="161"/>
        <v>222215.56799999997</v>
      </c>
      <c r="BN262" s="186">
        <v>221514.1404444444</v>
      </c>
      <c r="BO262" s="135">
        <f t="shared" si="162"/>
        <v>55378.5351111111</v>
      </c>
      <c r="BP262" s="135">
        <f t="shared" si="177"/>
        <v>1329084.8426666665</v>
      </c>
      <c r="BQ262" s="135">
        <f t="shared" si="178"/>
        <v>332271.2106666666</v>
      </c>
      <c r="BR262" s="141">
        <f t="shared" si="163"/>
        <v>221514.1404444444</v>
      </c>
      <c r="BS262" s="185">
        <v>325755.56</v>
      </c>
      <c r="BT262" s="135">
        <f t="shared" si="164"/>
        <v>81438.89</v>
      </c>
      <c r="BU262" s="135">
        <f t="shared" si="179"/>
        <v>1954533.3599999999</v>
      </c>
      <c r="BV262" s="135">
        <f t="shared" si="165"/>
        <v>488633.33999999997</v>
      </c>
      <c r="BW262" s="141">
        <f t="shared" si="166"/>
        <v>325755.56</v>
      </c>
      <c r="BX262" s="185">
        <v>569466.0266666667</v>
      </c>
      <c r="BY262" s="135">
        <f t="shared" si="167"/>
        <v>142366.50666666668</v>
      </c>
      <c r="BZ262" s="135">
        <f t="shared" si="180"/>
        <v>3416796.16</v>
      </c>
      <c r="CA262" s="135">
        <f t="shared" si="168"/>
        <v>854199.04</v>
      </c>
      <c r="CB262" s="141">
        <f t="shared" si="169"/>
        <v>569466.0266666667</v>
      </c>
      <c r="CC262" s="230">
        <f t="shared" si="170"/>
        <v>346608.7804444445</v>
      </c>
      <c r="CD262" s="135">
        <f t="shared" si="171"/>
        <v>86652.19511111113</v>
      </c>
      <c r="CE262" s="135">
        <f t="shared" si="181"/>
        <v>2079652.682666667</v>
      </c>
      <c r="CF262" s="135">
        <f t="shared" si="172"/>
        <v>519913.17066666676</v>
      </c>
      <c r="CG262" s="141">
        <f t="shared" si="173"/>
        <v>346608.7804444445</v>
      </c>
      <c r="CH262" s="185">
        <v>0</v>
      </c>
      <c r="CI262" s="135">
        <f t="shared" si="174"/>
        <v>0</v>
      </c>
      <c r="CJ262" s="135">
        <f t="shared" si="182"/>
        <v>0</v>
      </c>
      <c r="CK262" s="135">
        <f t="shared" si="175"/>
        <v>0</v>
      </c>
      <c r="CL262" s="141">
        <f t="shared" si="176"/>
        <v>0</v>
      </c>
    </row>
    <row r="263" spans="1:90" ht="12.75">
      <c r="A263" s="3" t="s">
        <v>398</v>
      </c>
      <c r="B263" s="3" t="s">
        <v>390</v>
      </c>
      <c r="C263" s="2" t="s">
        <v>266</v>
      </c>
      <c r="D263" s="5">
        <f aca="true" t="shared" si="205" ref="D263:D326">R263</f>
        <v>43372</v>
      </c>
      <c r="E263" s="190">
        <v>621</v>
      </c>
      <c r="F263" s="18">
        <f aca="true" t="shared" si="206" ref="F263:F326">AK263+BD263</f>
        <v>237</v>
      </c>
      <c r="G263" s="214">
        <v>5.51217309549757</v>
      </c>
      <c r="H263" s="202">
        <v>53</v>
      </c>
      <c r="I263"/>
      <c r="J263" s="196">
        <v>9494</v>
      </c>
      <c r="K263" s="196">
        <v>10349</v>
      </c>
      <c r="L263" s="196">
        <v>10529</v>
      </c>
      <c r="M263" s="196">
        <v>6109</v>
      </c>
      <c r="N263" s="196">
        <v>4209</v>
      </c>
      <c r="O263" s="196">
        <v>1894</v>
      </c>
      <c r="P263" s="196">
        <v>756</v>
      </c>
      <c r="Q263" s="196">
        <v>32</v>
      </c>
      <c r="R263" s="196">
        <v>43372</v>
      </c>
      <c r="S263" s="5"/>
      <c r="T263" s="9">
        <f t="shared" si="183"/>
        <v>0.2188969842294568</v>
      </c>
      <c r="U263" s="9">
        <f t="shared" si="184"/>
        <v>0.238610163238956</v>
      </c>
      <c r="V263" s="9">
        <f t="shared" si="185"/>
        <v>0.24276030618832425</v>
      </c>
      <c r="W263" s="9">
        <f t="shared" si="186"/>
        <v>0.14085124043161487</v>
      </c>
      <c r="X263" s="9">
        <f t="shared" si="187"/>
        <v>0.09704417596606105</v>
      </c>
      <c r="Y263" s="9">
        <f t="shared" si="188"/>
        <v>0.04366872636724154</v>
      </c>
      <c r="Z263" s="9">
        <f t="shared" si="189"/>
        <v>0.017430600387346677</v>
      </c>
      <c r="AA263" s="9">
        <f t="shared" si="190"/>
        <v>0.0007378031909988011</v>
      </c>
      <c r="AB263" s="9"/>
      <c r="AC263" s="196">
        <v>55</v>
      </c>
      <c r="AD263" s="196">
        <v>42</v>
      </c>
      <c r="AE263" s="196">
        <v>32</v>
      </c>
      <c r="AF263" s="196">
        <v>16</v>
      </c>
      <c r="AG263" s="196">
        <v>35</v>
      </c>
      <c r="AH263" s="196">
        <v>6</v>
      </c>
      <c r="AI263" s="196">
        <v>0</v>
      </c>
      <c r="AJ263" s="196">
        <v>-1</v>
      </c>
      <c r="AK263" s="196">
        <v>185</v>
      </c>
      <c r="AL263" s="5"/>
      <c r="AM263" s="193">
        <v>-17</v>
      </c>
      <c r="AN263" s="193">
        <v>-23</v>
      </c>
      <c r="AO263" s="193">
        <v>-17</v>
      </c>
      <c r="AP263" s="193">
        <v>1</v>
      </c>
      <c r="AQ263" s="193">
        <v>-3</v>
      </c>
      <c r="AR263" s="193">
        <v>3</v>
      </c>
      <c r="AS263" s="193">
        <v>3</v>
      </c>
      <c r="AT263" s="193">
        <v>1</v>
      </c>
      <c r="AU263" s="193">
        <v>-52</v>
      </c>
      <c r="AV263">
        <f t="shared" si="191"/>
        <v>17</v>
      </c>
      <c r="AW263">
        <f t="shared" si="192"/>
        <v>23</v>
      </c>
      <c r="AX263">
        <f t="shared" si="193"/>
        <v>17</v>
      </c>
      <c r="AY263">
        <f t="shared" si="194"/>
        <v>-1</v>
      </c>
      <c r="AZ263">
        <f t="shared" si="195"/>
        <v>3</v>
      </c>
      <c r="BA263">
        <f t="shared" si="196"/>
        <v>-3</v>
      </c>
      <c r="BB263">
        <f t="shared" si="197"/>
        <v>-3</v>
      </c>
      <c r="BC263">
        <f t="shared" si="198"/>
        <v>-1</v>
      </c>
      <c r="BD263">
        <f t="shared" si="199"/>
        <v>52</v>
      </c>
      <c r="BG263" s="188">
        <v>209038.70933333333</v>
      </c>
      <c r="BH263" s="107">
        <f t="shared" si="200"/>
        <v>52259.67733333333</v>
      </c>
      <c r="BI263" s="108">
        <f t="shared" si="201"/>
        <v>1254232.256</v>
      </c>
      <c r="BJ263" s="27">
        <f t="shared" si="202"/>
        <v>313558.064</v>
      </c>
      <c r="BK263" s="25">
        <f t="shared" si="203"/>
        <v>0.8</v>
      </c>
      <c r="BL263" s="26">
        <f t="shared" si="204"/>
        <v>0.2</v>
      </c>
      <c r="BM263" s="111">
        <f aca="true" t="shared" si="207" ref="BM263:BM326">BG263</f>
        <v>209038.70933333333</v>
      </c>
      <c r="BN263" s="186">
        <v>152868.8808888889</v>
      </c>
      <c r="BO263" s="135">
        <f aca="true" t="shared" si="208" ref="BO263:BO326">IF($A263="","0",(25%*BN263))</f>
        <v>38217.220222222226</v>
      </c>
      <c r="BP263" s="135">
        <f t="shared" si="177"/>
        <v>917213.2853333334</v>
      </c>
      <c r="BQ263" s="135">
        <f t="shared" si="178"/>
        <v>229303.32133333336</v>
      </c>
      <c r="BR263" s="141">
        <f aca="true" t="shared" si="209" ref="BR263:BR326">BN263</f>
        <v>152868.8808888889</v>
      </c>
      <c r="BS263" s="185">
        <v>60634.99733333333</v>
      </c>
      <c r="BT263" s="135">
        <f aca="true" t="shared" si="210" ref="BT263:BT326">IF($A263="","0",(25%*BS263))</f>
        <v>15158.749333333333</v>
      </c>
      <c r="BU263" s="135">
        <f t="shared" si="179"/>
        <v>363809.984</v>
      </c>
      <c r="BV263" s="135">
        <f aca="true" t="shared" si="211" ref="BV263:BV326">BT263*6</f>
        <v>90952.496</v>
      </c>
      <c r="BW263" s="141">
        <f aca="true" t="shared" si="212" ref="BW263:BW326">BS263</f>
        <v>60634.99733333333</v>
      </c>
      <c r="BX263" s="185">
        <v>310170.1333333334</v>
      </c>
      <c r="BY263" s="135">
        <f aca="true" t="shared" si="213" ref="BY263:BY326">IF($A263="","0",(25%*BX263))</f>
        <v>77542.53333333335</v>
      </c>
      <c r="BZ263" s="135">
        <f t="shared" si="180"/>
        <v>1861020.8000000005</v>
      </c>
      <c r="CA263" s="135">
        <f aca="true" t="shared" si="214" ref="CA263:CA326">BY263*6</f>
        <v>465255.2000000001</v>
      </c>
      <c r="CB263" s="141">
        <f aca="true" t="shared" si="215" ref="CB263:CB326">BX263</f>
        <v>310170.1333333334</v>
      </c>
      <c r="CC263" s="230">
        <f aca="true" t="shared" si="216" ref="CC263:CC326">IF(A263="",1,0.8)*(IF(SUMPRODUCT($CO$10:$CV$10,AC263:AJ263)+SUMPRODUCT($CO$10:$CV$10,AV263:BC263)&gt;0,SUMPRODUCT($CO$10:$CV$10,AC263:AJ263)+SUMPRODUCT($CO$10:$CV$10,AV263:BC263),0)+H263*350)</f>
        <v>248411.9288888889</v>
      </c>
      <c r="CD263" s="135">
        <f aca="true" t="shared" si="217" ref="CD263:CD326">IF($A263="","0",(25%*CC263))</f>
        <v>62102.98222222223</v>
      </c>
      <c r="CE263" s="135">
        <f t="shared" si="181"/>
        <v>1490471.5733333335</v>
      </c>
      <c r="CF263" s="135">
        <f aca="true" t="shared" si="218" ref="CF263:CF326">CD263*6</f>
        <v>372617.89333333337</v>
      </c>
      <c r="CG263" s="141">
        <f aca="true" t="shared" si="219" ref="CG263:CG326">CC263</f>
        <v>248411.9288888889</v>
      </c>
      <c r="CH263" s="185">
        <v>0</v>
      </c>
      <c r="CI263" s="135">
        <f aca="true" t="shared" si="220" ref="CI263:CI326">IF($A263="","0",(25%*CH263))</f>
        <v>0</v>
      </c>
      <c r="CJ263" s="135">
        <f t="shared" si="182"/>
        <v>0</v>
      </c>
      <c r="CK263" s="135">
        <f aca="true" t="shared" si="221" ref="CK263:CK326">CI263*6</f>
        <v>0</v>
      </c>
      <c r="CL263" s="141">
        <f aca="true" t="shared" si="222" ref="CL263:CL326">CH263</f>
        <v>0</v>
      </c>
    </row>
    <row r="264" spans="1:90" ht="12.75">
      <c r="A264" s="3" t="s">
        <v>395</v>
      </c>
      <c r="B264" s="3" t="s">
        <v>384</v>
      </c>
      <c r="C264" s="2" t="s">
        <v>267</v>
      </c>
      <c r="D264" s="5">
        <f t="shared" si="205"/>
        <v>36166</v>
      </c>
      <c r="E264" s="190">
        <v>134</v>
      </c>
      <c r="F264" s="18">
        <f t="shared" si="206"/>
        <v>191</v>
      </c>
      <c r="G264" s="214">
        <v>7.1612823079789845</v>
      </c>
      <c r="H264" s="202">
        <v>96</v>
      </c>
      <c r="I264"/>
      <c r="J264" s="196">
        <v>1510</v>
      </c>
      <c r="K264" s="196">
        <v>6086</v>
      </c>
      <c r="L264" s="196">
        <v>21016</v>
      </c>
      <c r="M264" s="196">
        <v>3209</v>
      </c>
      <c r="N264" s="196">
        <v>3041</v>
      </c>
      <c r="O264" s="196">
        <v>877</v>
      </c>
      <c r="P264" s="196">
        <v>413</v>
      </c>
      <c r="Q264" s="196">
        <v>14</v>
      </c>
      <c r="R264" s="196">
        <v>36166</v>
      </c>
      <c r="S264" s="5"/>
      <c r="T264" s="9">
        <f t="shared" si="183"/>
        <v>0.04175192169440911</v>
      </c>
      <c r="U264" s="9">
        <f t="shared" si="184"/>
        <v>0.1682795996239562</v>
      </c>
      <c r="V264" s="9">
        <f t="shared" si="185"/>
        <v>0.5810982690925178</v>
      </c>
      <c r="W264" s="9">
        <f t="shared" si="186"/>
        <v>0.08872974617043632</v>
      </c>
      <c r="X264" s="9">
        <f t="shared" si="187"/>
        <v>0.08408449925344245</v>
      </c>
      <c r="Y264" s="9">
        <f t="shared" si="188"/>
        <v>0.02424929491787867</v>
      </c>
      <c r="Z264" s="9">
        <f t="shared" si="189"/>
        <v>0.01141956533760991</v>
      </c>
      <c r="AA264" s="9">
        <f t="shared" si="190"/>
        <v>0.0003871039097494885</v>
      </c>
      <c r="AB264" s="9"/>
      <c r="AC264" s="196">
        <v>30</v>
      </c>
      <c r="AD264" s="196">
        <v>13</v>
      </c>
      <c r="AE264" s="196">
        <v>46</v>
      </c>
      <c r="AF264" s="196">
        <v>18</v>
      </c>
      <c r="AG264" s="196">
        <v>24</v>
      </c>
      <c r="AH264" s="196">
        <v>21</v>
      </c>
      <c r="AI264" s="196">
        <v>-6</v>
      </c>
      <c r="AJ264" s="196">
        <v>0</v>
      </c>
      <c r="AK264" s="196">
        <v>146</v>
      </c>
      <c r="AL264" s="5"/>
      <c r="AM264" s="193">
        <v>-9</v>
      </c>
      <c r="AN264" s="193">
        <v>-1</v>
      </c>
      <c r="AO264" s="193">
        <v>-21</v>
      </c>
      <c r="AP264" s="193">
        <v>-4</v>
      </c>
      <c r="AQ264" s="193">
        <v>-7</v>
      </c>
      <c r="AR264" s="193">
        <v>0</v>
      </c>
      <c r="AS264" s="193">
        <v>-3</v>
      </c>
      <c r="AT264" s="193">
        <v>0</v>
      </c>
      <c r="AU264" s="193">
        <v>-45</v>
      </c>
      <c r="AV264">
        <f t="shared" si="191"/>
        <v>9</v>
      </c>
      <c r="AW264">
        <f t="shared" si="192"/>
        <v>1</v>
      </c>
      <c r="AX264">
        <f t="shared" si="193"/>
        <v>21</v>
      </c>
      <c r="AY264">
        <f t="shared" si="194"/>
        <v>4</v>
      </c>
      <c r="AZ264">
        <f t="shared" si="195"/>
        <v>7</v>
      </c>
      <c r="BA264">
        <f t="shared" si="196"/>
        <v>0</v>
      </c>
      <c r="BB264">
        <f t="shared" si="197"/>
        <v>3</v>
      </c>
      <c r="BC264">
        <f t="shared" si="198"/>
        <v>0</v>
      </c>
      <c r="BD264">
        <f t="shared" si="199"/>
        <v>45</v>
      </c>
      <c r="BG264" s="188">
        <v>84562.17066666669</v>
      </c>
      <c r="BH264" s="107">
        <f t="shared" si="200"/>
        <v>21140.54266666667</v>
      </c>
      <c r="BI264" s="108">
        <f t="shared" si="201"/>
        <v>507373.0240000001</v>
      </c>
      <c r="BJ264" s="27">
        <f t="shared" si="202"/>
        <v>126843.25600000002</v>
      </c>
      <c r="BK264" s="25">
        <f t="shared" si="203"/>
        <v>0.8</v>
      </c>
      <c r="BL264" s="26">
        <f t="shared" si="204"/>
        <v>0.2</v>
      </c>
      <c r="BM264" s="111">
        <f t="shared" si="207"/>
        <v>84562.17066666669</v>
      </c>
      <c r="BN264" s="186">
        <v>495366.3448888889</v>
      </c>
      <c r="BO264" s="135">
        <f t="shared" si="208"/>
        <v>123841.58622222222</v>
      </c>
      <c r="BP264" s="135">
        <f aca="true" t="shared" si="223" ref="BP264:BP327">BN264*6</f>
        <v>2972198.0693333335</v>
      </c>
      <c r="BQ264" s="135">
        <f aca="true" t="shared" si="224" ref="BQ264:BQ327">IF(BO264="","",(6*BO264))</f>
        <v>743049.5173333334</v>
      </c>
      <c r="BR264" s="141">
        <f t="shared" si="209"/>
        <v>495366.3448888889</v>
      </c>
      <c r="BS264" s="185">
        <v>222712.88444444444</v>
      </c>
      <c r="BT264" s="135">
        <f t="shared" si="210"/>
        <v>55678.22111111111</v>
      </c>
      <c r="BU264" s="135">
        <f aca="true" t="shared" si="225" ref="BU264:BU327">BS264*6</f>
        <v>1336277.3066666666</v>
      </c>
      <c r="BV264" s="135">
        <f t="shared" si="211"/>
        <v>334069.32666666666</v>
      </c>
      <c r="BW264" s="141">
        <f t="shared" si="212"/>
        <v>222712.88444444444</v>
      </c>
      <c r="BX264" s="185">
        <v>218423.8933333333</v>
      </c>
      <c r="BY264" s="135">
        <f t="shared" si="213"/>
        <v>54605.97333333333</v>
      </c>
      <c r="BZ264" s="135">
        <f aca="true" t="shared" si="226" ref="BZ264:BZ326">BX264*6</f>
        <v>1310543.3599999999</v>
      </c>
      <c r="CA264" s="135">
        <f t="shared" si="214"/>
        <v>327635.83999999997</v>
      </c>
      <c r="CB264" s="141">
        <f t="shared" si="215"/>
        <v>218423.8933333333</v>
      </c>
      <c r="CC264" s="230">
        <f t="shared" si="216"/>
        <v>240226.42666666667</v>
      </c>
      <c r="CD264" s="135">
        <f t="shared" si="217"/>
        <v>60056.60666666667</v>
      </c>
      <c r="CE264" s="135">
        <f aca="true" t="shared" si="227" ref="CE264:CE327">CC264*6</f>
        <v>1441358.56</v>
      </c>
      <c r="CF264" s="135">
        <f t="shared" si="218"/>
        <v>360339.64</v>
      </c>
      <c r="CG264" s="141">
        <f t="shared" si="219"/>
        <v>240226.42666666667</v>
      </c>
      <c r="CH264" s="185">
        <v>0</v>
      </c>
      <c r="CI264" s="135">
        <f t="shared" si="220"/>
        <v>0</v>
      </c>
      <c r="CJ264" s="135">
        <f aca="true" t="shared" si="228" ref="CJ264:CJ327">CH264*6</f>
        <v>0</v>
      </c>
      <c r="CK264" s="135">
        <f t="shared" si="221"/>
        <v>0</v>
      </c>
      <c r="CL264" s="141">
        <f t="shared" si="222"/>
        <v>0</v>
      </c>
    </row>
    <row r="265" spans="1:90" ht="12.75">
      <c r="A265" s="3"/>
      <c r="B265" s="3" t="s">
        <v>377</v>
      </c>
      <c r="C265" s="2" t="s">
        <v>268</v>
      </c>
      <c r="D265" s="5">
        <f t="shared" si="205"/>
        <v>126756</v>
      </c>
      <c r="E265" s="190">
        <v>1159</v>
      </c>
      <c r="F265" s="18">
        <f t="shared" si="206"/>
        <v>292</v>
      </c>
      <c r="G265" s="214">
        <v>6.013560391927262</v>
      </c>
      <c r="H265" s="202">
        <v>135</v>
      </c>
      <c r="I265"/>
      <c r="J265" s="196">
        <v>30796</v>
      </c>
      <c r="K265" s="196">
        <v>27307</v>
      </c>
      <c r="L265" s="196">
        <v>27698</v>
      </c>
      <c r="M265" s="196">
        <v>18968</v>
      </c>
      <c r="N265" s="196">
        <v>12487</v>
      </c>
      <c r="O265" s="196">
        <v>6048</v>
      </c>
      <c r="P265" s="196">
        <v>3272</v>
      </c>
      <c r="Q265" s="196">
        <v>180</v>
      </c>
      <c r="R265" s="196">
        <v>126756</v>
      </c>
      <c r="S265" s="5"/>
      <c r="T265" s="9">
        <f t="shared" si="183"/>
        <v>0.24295496860109186</v>
      </c>
      <c r="U265" s="9">
        <f t="shared" si="184"/>
        <v>0.21542964435608572</v>
      </c>
      <c r="V265" s="9">
        <f t="shared" si="185"/>
        <v>0.218514310959639</v>
      </c>
      <c r="W265" s="9">
        <f t="shared" si="186"/>
        <v>0.14964183155038024</v>
      </c>
      <c r="X265" s="9">
        <f t="shared" si="187"/>
        <v>0.09851210199122724</v>
      </c>
      <c r="Y265" s="9">
        <f t="shared" si="188"/>
        <v>0.04771371769383698</v>
      </c>
      <c r="Z265" s="9">
        <f t="shared" si="189"/>
        <v>0.025813373725898578</v>
      </c>
      <c r="AA265" s="9">
        <f t="shared" si="190"/>
        <v>0.0014200511218403862</v>
      </c>
      <c r="AB265" s="9"/>
      <c r="AC265" s="196">
        <v>64</v>
      </c>
      <c r="AD265" s="196">
        <v>39</v>
      </c>
      <c r="AE265" s="196">
        <v>59</v>
      </c>
      <c r="AF265" s="196">
        <v>5</v>
      </c>
      <c r="AG265" s="196">
        <v>24</v>
      </c>
      <c r="AH265" s="196">
        <v>27</v>
      </c>
      <c r="AI265" s="196">
        <v>13</v>
      </c>
      <c r="AJ265" s="196">
        <v>3</v>
      </c>
      <c r="AK265" s="196">
        <v>234</v>
      </c>
      <c r="AL265" s="5"/>
      <c r="AM265" s="193">
        <v>18</v>
      </c>
      <c r="AN265" s="193">
        <v>-24</v>
      </c>
      <c r="AO265" s="193">
        <v>-13</v>
      </c>
      <c r="AP265" s="193">
        <v>-9</v>
      </c>
      <c r="AQ265" s="193">
        <v>-21</v>
      </c>
      <c r="AR265" s="193">
        <v>3</v>
      </c>
      <c r="AS265" s="193">
        <v>-15</v>
      </c>
      <c r="AT265" s="193">
        <v>3</v>
      </c>
      <c r="AU265" s="193">
        <v>-58</v>
      </c>
      <c r="AV265">
        <f t="shared" si="191"/>
        <v>-18</v>
      </c>
      <c r="AW265">
        <f t="shared" si="192"/>
        <v>24</v>
      </c>
      <c r="AX265">
        <f t="shared" si="193"/>
        <v>13</v>
      </c>
      <c r="AY265">
        <f t="shared" si="194"/>
        <v>9</v>
      </c>
      <c r="AZ265">
        <f t="shared" si="195"/>
        <v>21</v>
      </c>
      <c r="BA265">
        <f t="shared" si="196"/>
        <v>-3</v>
      </c>
      <c r="BB265">
        <f t="shared" si="197"/>
        <v>15</v>
      </c>
      <c r="BC265">
        <f t="shared" si="198"/>
        <v>-3</v>
      </c>
      <c r="BD265">
        <f t="shared" si="199"/>
        <v>58</v>
      </c>
      <c r="BG265" s="188">
        <v>322225.3666666667</v>
      </c>
      <c r="BH265" s="107" t="str">
        <f t="shared" si="200"/>
        <v>0</v>
      </c>
      <c r="BI265" s="108">
        <f t="shared" si="201"/>
        <v>1933352.2000000002</v>
      </c>
      <c r="BJ265" s="27">
        <f t="shared" si="202"/>
        <v>0</v>
      </c>
      <c r="BK265" s="25" t="str">
        <f t="shared" si="203"/>
        <v>100%</v>
      </c>
      <c r="BL265" s="26" t="str">
        <f t="shared" si="204"/>
        <v>0%</v>
      </c>
      <c r="BM265" s="111">
        <f t="shared" si="207"/>
        <v>322225.3666666667</v>
      </c>
      <c r="BN265" s="186">
        <v>328113.3944444444</v>
      </c>
      <c r="BO265" s="135" t="str">
        <f t="shared" si="208"/>
        <v>0</v>
      </c>
      <c r="BP265" s="135">
        <f t="shared" si="223"/>
        <v>1968680.3666666662</v>
      </c>
      <c r="BQ265" s="135">
        <f t="shared" si="224"/>
        <v>0</v>
      </c>
      <c r="BR265" s="141">
        <f t="shared" si="209"/>
        <v>328113.3944444444</v>
      </c>
      <c r="BS265" s="185">
        <v>523737.6611111111</v>
      </c>
      <c r="BT265" s="135" t="str">
        <f t="shared" si="210"/>
        <v>0</v>
      </c>
      <c r="BU265" s="135">
        <f t="shared" si="225"/>
        <v>3142425.966666667</v>
      </c>
      <c r="BV265" s="135">
        <f t="shared" si="211"/>
        <v>0</v>
      </c>
      <c r="BW265" s="141">
        <f t="shared" si="212"/>
        <v>523737.6611111111</v>
      </c>
      <c r="BX265" s="185">
        <v>672825.7333333333</v>
      </c>
      <c r="BY265" s="135" t="str">
        <f t="shared" si="213"/>
        <v>0</v>
      </c>
      <c r="BZ265" s="135">
        <f t="shared" si="226"/>
        <v>4036954.3999999994</v>
      </c>
      <c r="CA265" s="135">
        <f t="shared" si="214"/>
        <v>0</v>
      </c>
      <c r="CB265" s="141">
        <f t="shared" si="215"/>
        <v>672825.7333333333</v>
      </c>
      <c r="CC265" s="230">
        <f t="shared" si="216"/>
        <v>478836.12</v>
      </c>
      <c r="CD265" s="135" t="str">
        <f t="shared" si="217"/>
        <v>0</v>
      </c>
      <c r="CE265" s="135">
        <f t="shared" si="227"/>
        <v>2873016.7199999997</v>
      </c>
      <c r="CF265" s="135">
        <f t="shared" si="218"/>
        <v>0</v>
      </c>
      <c r="CG265" s="141">
        <f t="shared" si="219"/>
        <v>478836.12</v>
      </c>
      <c r="CH265" s="185">
        <v>0</v>
      </c>
      <c r="CI265" s="135" t="str">
        <f t="shared" si="220"/>
        <v>0</v>
      </c>
      <c r="CJ265" s="135">
        <f t="shared" si="228"/>
        <v>0</v>
      </c>
      <c r="CK265" s="135">
        <f t="shared" si="221"/>
        <v>0</v>
      </c>
      <c r="CL265" s="141">
        <f t="shared" si="222"/>
        <v>0</v>
      </c>
    </row>
    <row r="266" spans="1:90" ht="12.75">
      <c r="A266" s="3"/>
      <c r="B266" s="3" t="s">
        <v>404</v>
      </c>
      <c r="C266" s="2" t="s">
        <v>269</v>
      </c>
      <c r="D266" s="5">
        <f t="shared" si="205"/>
        <v>84284</v>
      </c>
      <c r="E266" s="190">
        <v>866</v>
      </c>
      <c r="F266" s="18">
        <f t="shared" si="206"/>
        <v>493</v>
      </c>
      <c r="G266" s="214">
        <v>4.908677671228307</v>
      </c>
      <c r="H266" s="202">
        <v>110</v>
      </c>
      <c r="I266"/>
      <c r="J266" s="196">
        <v>35038</v>
      </c>
      <c r="K266" s="196">
        <v>16003</v>
      </c>
      <c r="L266" s="196">
        <v>15233</v>
      </c>
      <c r="M266" s="196">
        <v>9270</v>
      </c>
      <c r="N266" s="196">
        <v>5235</v>
      </c>
      <c r="O266" s="196">
        <v>2114</v>
      </c>
      <c r="P266" s="196">
        <v>1271</v>
      </c>
      <c r="Q266" s="196">
        <v>120</v>
      </c>
      <c r="R266" s="196">
        <v>84284</v>
      </c>
      <c r="S266" s="5"/>
      <c r="T266" s="9">
        <f t="shared" si="183"/>
        <v>0.4157135399364055</v>
      </c>
      <c r="U266" s="9">
        <f t="shared" si="184"/>
        <v>0.18986996345688387</v>
      </c>
      <c r="V266" s="9">
        <f t="shared" si="185"/>
        <v>0.18073418442408998</v>
      </c>
      <c r="W266" s="9">
        <f t="shared" si="186"/>
        <v>0.10998528783636277</v>
      </c>
      <c r="X266" s="9">
        <f t="shared" si="187"/>
        <v>0.0621114327749039</v>
      </c>
      <c r="Y266" s="9">
        <f t="shared" si="188"/>
        <v>0.02508186607185231</v>
      </c>
      <c r="Z266" s="9">
        <f t="shared" si="189"/>
        <v>0.015079967728157184</v>
      </c>
      <c r="AA266" s="9">
        <f t="shared" si="190"/>
        <v>0.0014237577713445018</v>
      </c>
      <c r="AB266" s="9"/>
      <c r="AC266" s="196">
        <v>-80</v>
      </c>
      <c r="AD266" s="196">
        <v>176</v>
      </c>
      <c r="AE266" s="196">
        <v>195</v>
      </c>
      <c r="AF266" s="196">
        <v>56</v>
      </c>
      <c r="AG266" s="196">
        <v>76</v>
      </c>
      <c r="AH266" s="196">
        <v>22</v>
      </c>
      <c r="AI266" s="196">
        <v>24</v>
      </c>
      <c r="AJ266" s="196">
        <v>3</v>
      </c>
      <c r="AK266" s="196">
        <v>472</v>
      </c>
      <c r="AL266" s="5"/>
      <c r="AM266" s="193">
        <v>7</v>
      </c>
      <c r="AN266" s="193">
        <v>-3</v>
      </c>
      <c r="AO266" s="193">
        <v>6</v>
      </c>
      <c r="AP266" s="193">
        <v>-11</v>
      </c>
      <c r="AQ266" s="193">
        <v>-12</v>
      </c>
      <c r="AR266" s="193">
        <v>-8</v>
      </c>
      <c r="AS266" s="193">
        <v>-2</v>
      </c>
      <c r="AT266" s="193">
        <v>2</v>
      </c>
      <c r="AU266" s="193">
        <v>-21</v>
      </c>
      <c r="AV266">
        <f t="shared" si="191"/>
        <v>-7</v>
      </c>
      <c r="AW266">
        <f t="shared" si="192"/>
        <v>3</v>
      </c>
      <c r="AX266">
        <f t="shared" si="193"/>
        <v>-6</v>
      </c>
      <c r="AY266">
        <f t="shared" si="194"/>
        <v>11</v>
      </c>
      <c r="AZ266">
        <f t="shared" si="195"/>
        <v>12</v>
      </c>
      <c r="BA266">
        <f t="shared" si="196"/>
        <v>8</v>
      </c>
      <c r="BB266">
        <f t="shared" si="197"/>
        <v>2</v>
      </c>
      <c r="BC266">
        <f t="shared" si="198"/>
        <v>-2</v>
      </c>
      <c r="BD266">
        <f t="shared" si="199"/>
        <v>21</v>
      </c>
      <c r="BG266" s="188">
        <v>771262.0066666668</v>
      </c>
      <c r="BH266" s="107" t="str">
        <f t="shared" si="200"/>
        <v>0</v>
      </c>
      <c r="BI266" s="108">
        <f t="shared" si="201"/>
        <v>4627572.040000001</v>
      </c>
      <c r="BJ266" s="27">
        <f t="shared" si="202"/>
        <v>0</v>
      </c>
      <c r="BK266" s="25" t="str">
        <f t="shared" si="203"/>
        <v>100%</v>
      </c>
      <c r="BL266" s="26" t="str">
        <f t="shared" si="204"/>
        <v>0%</v>
      </c>
      <c r="BM266" s="111">
        <f t="shared" si="207"/>
        <v>771262.0066666668</v>
      </c>
      <c r="BN266" s="186">
        <v>549869.7188888888</v>
      </c>
      <c r="BO266" s="135" t="str">
        <f t="shared" si="208"/>
        <v>0</v>
      </c>
      <c r="BP266" s="135">
        <f t="shared" si="223"/>
        <v>3299218.313333333</v>
      </c>
      <c r="BQ266" s="135">
        <f t="shared" si="224"/>
        <v>0</v>
      </c>
      <c r="BR266" s="141">
        <f t="shared" si="209"/>
        <v>549869.7188888888</v>
      </c>
      <c r="BS266" s="185">
        <v>933420.3133333334</v>
      </c>
      <c r="BT266" s="135" t="str">
        <f t="shared" si="210"/>
        <v>0</v>
      </c>
      <c r="BU266" s="135">
        <f t="shared" si="225"/>
        <v>5600521.88</v>
      </c>
      <c r="BV266" s="135">
        <f t="shared" si="211"/>
        <v>0</v>
      </c>
      <c r="BW266" s="141">
        <f t="shared" si="212"/>
        <v>933420.3133333334</v>
      </c>
      <c r="BX266" s="185">
        <v>825786.1333333334</v>
      </c>
      <c r="BY266" s="135" t="str">
        <f t="shared" si="213"/>
        <v>0</v>
      </c>
      <c r="BZ266" s="135">
        <f t="shared" si="226"/>
        <v>4954716.800000001</v>
      </c>
      <c r="CA266" s="135">
        <f t="shared" si="214"/>
        <v>0</v>
      </c>
      <c r="CB266" s="141">
        <f t="shared" si="215"/>
        <v>825786.1333333334</v>
      </c>
      <c r="CC266" s="230">
        <f t="shared" si="216"/>
        <v>790758.1955555554</v>
      </c>
      <c r="CD266" s="135" t="str">
        <f t="shared" si="217"/>
        <v>0</v>
      </c>
      <c r="CE266" s="135">
        <f t="shared" si="227"/>
        <v>4744549.173333332</v>
      </c>
      <c r="CF266" s="135">
        <f t="shared" si="218"/>
        <v>0</v>
      </c>
      <c r="CG266" s="141">
        <f t="shared" si="219"/>
        <v>790758.1955555554</v>
      </c>
      <c r="CH266" s="185">
        <v>0</v>
      </c>
      <c r="CI266" s="135" t="str">
        <f t="shared" si="220"/>
        <v>0</v>
      </c>
      <c r="CJ266" s="135">
        <f t="shared" si="228"/>
        <v>0</v>
      </c>
      <c r="CK266" s="135">
        <f t="shared" si="221"/>
        <v>0</v>
      </c>
      <c r="CL266" s="141">
        <f t="shared" si="222"/>
        <v>0</v>
      </c>
    </row>
    <row r="267" spans="1:90" ht="12.75">
      <c r="A267" s="3"/>
      <c r="B267" s="3" t="s">
        <v>390</v>
      </c>
      <c r="C267" s="2" t="s">
        <v>270</v>
      </c>
      <c r="D267" s="5">
        <f t="shared" si="205"/>
        <v>114022</v>
      </c>
      <c r="E267" s="190">
        <v>1371</v>
      </c>
      <c r="F267" s="18">
        <f t="shared" si="206"/>
        <v>552</v>
      </c>
      <c r="G267" s="214">
        <v>3.5027333830149603</v>
      </c>
      <c r="H267" s="202">
        <v>232</v>
      </c>
      <c r="I267"/>
      <c r="J267" s="196">
        <v>68932</v>
      </c>
      <c r="K267" s="196">
        <v>23475</v>
      </c>
      <c r="L267" s="196">
        <v>14717</v>
      </c>
      <c r="M267" s="196">
        <v>4615</v>
      </c>
      <c r="N267" s="196">
        <v>1693</v>
      </c>
      <c r="O267" s="196">
        <v>442</v>
      </c>
      <c r="P267" s="196">
        <v>105</v>
      </c>
      <c r="Q267" s="196">
        <v>43</v>
      </c>
      <c r="R267" s="196">
        <v>114022</v>
      </c>
      <c r="S267" s="5"/>
      <c r="T267" s="9">
        <f t="shared" si="183"/>
        <v>0.6045499991229762</v>
      </c>
      <c r="U267" s="9">
        <f t="shared" si="184"/>
        <v>0.2058813211485503</v>
      </c>
      <c r="V267" s="9">
        <f t="shared" si="185"/>
        <v>0.12907158267702723</v>
      </c>
      <c r="W267" s="9">
        <f t="shared" si="186"/>
        <v>0.0404746452439003</v>
      </c>
      <c r="X267" s="9">
        <f t="shared" si="187"/>
        <v>0.014848011787198962</v>
      </c>
      <c r="Y267" s="9">
        <f t="shared" si="188"/>
        <v>0.003876444896598902</v>
      </c>
      <c r="Z267" s="9">
        <f t="shared" si="189"/>
        <v>0.0009208749188753047</v>
      </c>
      <c r="AA267" s="9">
        <f t="shared" si="190"/>
        <v>0.00037712020487274387</v>
      </c>
      <c r="AB267" s="9"/>
      <c r="AC267" s="196">
        <v>-124</v>
      </c>
      <c r="AD267" s="196">
        <v>365</v>
      </c>
      <c r="AE267" s="196">
        <v>147</v>
      </c>
      <c r="AF267" s="196">
        <v>44</v>
      </c>
      <c r="AG267" s="196">
        <v>7</v>
      </c>
      <c r="AH267" s="196">
        <v>2</v>
      </c>
      <c r="AI267" s="196">
        <v>0</v>
      </c>
      <c r="AJ267" s="196">
        <v>-1</v>
      </c>
      <c r="AK267" s="196">
        <v>440</v>
      </c>
      <c r="AL267" s="5"/>
      <c r="AM267" s="193">
        <v>-43</v>
      </c>
      <c r="AN267" s="193">
        <v>-28</v>
      </c>
      <c r="AO267" s="193">
        <v>-39</v>
      </c>
      <c r="AP267" s="193">
        <v>8</v>
      </c>
      <c r="AQ267" s="193">
        <v>-10</v>
      </c>
      <c r="AR267" s="193">
        <v>1</v>
      </c>
      <c r="AS267" s="193">
        <v>1</v>
      </c>
      <c r="AT267" s="193">
        <v>-2</v>
      </c>
      <c r="AU267" s="193">
        <v>-112</v>
      </c>
      <c r="AV267">
        <f t="shared" si="191"/>
        <v>43</v>
      </c>
      <c r="AW267">
        <f t="shared" si="192"/>
        <v>28</v>
      </c>
      <c r="AX267">
        <f t="shared" si="193"/>
        <v>39</v>
      </c>
      <c r="AY267">
        <f t="shared" si="194"/>
        <v>-8</v>
      </c>
      <c r="AZ267">
        <f t="shared" si="195"/>
        <v>10</v>
      </c>
      <c r="BA267">
        <f t="shared" si="196"/>
        <v>-1</v>
      </c>
      <c r="BB267">
        <f t="shared" si="197"/>
        <v>-1</v>
      </c>
      <c r="BC267">
        <f t="shared" si="198"/>
        <v>2</v>
      </c>
      <c r="BD267">
        <f t="shared" si="199"/>
        <v>112</v>
      </c>
      <c r="BG267" s="188">
        <v>1105640.7866666664</v>
      </c>
      <c r="BH267" s="107" t="str">
        <f t="shared" si="200"/>
        <v>0</v>
      </c>
      <c r="BI267" s="108">
        <f t="shared" si="201"/>
        <v>6633844.719999999</v>
      </c>
      <c r="BJ267" s="27">
        <f t="shared" si="202"/>
        <v>0</v>
      </c>
      <c r="BK267" s="25" t="str">
        <f t="shared" si="203"/>
        <v>100%</v>
      </c>
      <c r="BL267" s="26" t="str">
        <f t="shared" si="204"/>
        <v>0%</v>
      </c>
      <c r="BM267" s="111">
        <f t="shared" si="207"/>
        <v>1105640.7866666664</v>
      </c>
      <c r="BN267" s="186">
        <v>524529.2733333332</v>
      </c>
      <c r="BO267" s="135" t="str">
        <f t="shared" si="208"/>
        <v>0</v>
      </c>
      <c r="BP267" s="135">
        <f t="shared" si="223"/>
        <v>3147175.639999999</v>
      </c>
      <c r="BQ267" s="135">
        <f t="shared" si="224"/>
        <v>0</v>
      </c>
      <c r="BR267" s="141">
        <f t="shared" si="209"/>
        <v>524529.2733333332</v>
      </c>
      <c r="BS267" s="185">
        <v>138741.66222222225</v>
      </c>
      <c r="BT267" s="135" t="str">
        <f t="shared" si="210"/>
        <v>0</v>
      </c>
      <c r="BU267" s="135">
        <f t="shared" si="225"/>
        <v>832449.9733333335</v>
      </c>
      <c r="BV267" s="135">
        <f t="shared" si="211"/>
        <v>0</v>
      </c>
      <c r="BW267" s="141">
        <f t="shared" si="212"/>
        <v>138741.66222222225</v>
      </c>
      <c r="BX267" s="185">
        <v>589114.7999999999</v>
      </c>
      <c r="BY267" s="135" t="str">
        <f t="shared" si="213"/>
        <v>0</v>
      </c>
      <c r="BZ267" s="135">
        <f t="shared" si="226"/>
        <v>3534688.8</v>
      </c>
      <c r="CA267" s="135">
        <f t="shared" si="214"/>
        <v>0</v>
      </c>
      <c r="CB267" s="141">
        <f t="shared" si="215"/>
        <v>589114.7999999999</v>
      </c>
      <c r="CC267" s="230">
        <f t="shared" si="216"/>
        <v>779306.0444444446</v>
      </c>
      <c r="CD267" s="135" t="str">
        <f t="shared" si="217"/>
        <v>0</v>
      </c>
      <c r="CE267" s="135">
        <f t="shared" si="227"/>
        <v>4675836.266666668</v>
      </c>
      <c r="CF267" s="135">
        <f t="shared" si="218"/>
        <v>0</v>
      </c>
      <c r="CG267" s="141">
        <f t="shared" si="219"/>
        <v>779306.0444444446</v>
      </c>
      <c r="CH267" s="185">
        <v>0</v>
      </c>
      <c r="CI267" s="135" t="str">
        <f t="shared" si="220"/>
        <v>0</v>
      </c>
      <c r="CJ267" s="135">
        <f t="shared" si="228"/>
        <v>0</v>
      </c>
      <c r="CK267" s="135">
        <f t="shared" si="221"/>
        <v>0</v>
      </c>
      <c r="CL267" s="141">
        <f t="shared" si="222"/>
        <v>0</v>
      </c>
    </row>
    <row r="268" spans="1:90" ht="12.75">
      <c r="A268" s="3" t="s">
        <v>409</v>
      </c>
      <c r="B268" s="3" t="s">
        <v>390</v>
      </c>
      <c r="C268" s="2" t="s">
        <v>271</v>
      </c>
      <c r="D268" s="5">
        <f t="shared" si="205"/>
        <v>55209</v>
      </c>
      <c r="E268" s="190">
        <v>491</v>
      </c>
      <c r="F268" s="18">
        <f t="shared" si="206"/>
        <v>464</v>
      </c>
      <c r="G268" s="214">
        <v>8.889611014153344</v>
      </c>
      <c r="H268" s="202">
        <v>132</v>
      </c>
      <c r="I268"/>
      <c r="J268" s="196">
        <v>3297</v>
      </c>
      <c r="K268" s="196">
        <v>7631</v>
      </c>
      <c r="L268" s="196">
        <v>15564</v>
      </c>
      <c r="M268" s="196">
        <v>9256</v>
      </c>
      <c r="N268" s="196">
        <v>8699</v>
      </c>
      <c r="O268" s="196">
        <v>5135</v>
      </c>
      <c r="P268" s="196">
        <v>4772</v>
      </c>
      <c r="Q268" s="196">
        <v>855</v>
      </c>
      <c r="R268" s="196">
        <v>55209</v>
      </c>
      <c r="S268" s="5"/>
      <c r="T268" s="9">
        <f t="shared" si="183"/>
        <v>0.0597185241536706</v>
      </c>
      <c r="U268" s="9">
        <f t="shared" si="184"/>
        <v>0.13822021771812568</v>
      </c>
      <c r="V268" s="9">
        <f t="shared" si="185"/>
        <v>0.2819105580611857</v>
      </c>
      <c r="W268" s="9">
        <f t="shared" si="186"/>
        <v>0.16765382455759026</v>
      </c>
      <c r="X268" s="9">
        <f t="shared" si="187"/>
        <v>0.157564889782463</v>
      </c>
      <c r="Y268" s="9">
        <f t="shared" si="188"/>
        <v>0.09301019761270807</v>
      </c>
      <c r="Z268" s="9">
        <f t="shared" si="189"/>
        <v>0.0864351826694923</v>
      </c>
      <c r="AA268" s="9">
        <f t="shared" si="190"/>
        <v>0.015486605444764441</v>
      </c>
      <c r="AB268" s="9"/>
      <c r="AC268" s="196">
        <v>13</v>
      </c>
      <c r="AD268" s="196">
        <v>96</v>
      </c>
      <c r="AE268" s="196">
        <v>123</v>
      </c>
      <c r="AF268" s="196">
        <v>84</v>
      </c>
      <c r="AG268" s="196">
        <v>14</v>
      </c>
      <c r="AH268" s="196">
        <v>69</v>
      </c>
      <c r="AI268" s="196">
        <v>38</v>
      </c>
      <c r="AJ268" s="196">
        <v>18</v>
      </c>
      <c r="AK268" s="196">
        <v>455</v>
      </c>
      <c r="AL268" s="5"/>
      <c r="AM268" s="193">
        <v>5</v>
      </c>
      <c r="AN268" s="193">
        <v>0</v>
      </c>
      <c r="AO268" s="193">
        <v>7</v>
      </c>
      <c r="AP268" s="193">
        <v>-6</v>
      </c>
      <c r="AQ268" s="193">
        <v>2</v>
      </c>
      <c r="AR268" s="193">
        <v>-4</v>
      </c>
      <c r="AS268" s="193">
        <v>-7</v>
      </c>
      <c r="AT268" s="193">
        <v>-6</v>
      </c>
      <c r="AU268" s="193">
        <v>-9</v>
      </c>
      <c r="AV268">
        <f t="shared" si="191"/>
        <v>-5</v>
      </c>
      <c r="AW268">
        <f t="shared" si="192"/>
        <v>0</v>
      </c>
      <c r="AX268">
        <f t="shared" si="193"/>
        <v>-7</v>
      </c>
      <c r="AY268">
        <f t="shared" si="194"/>
        <v>6</v>
      </c>
      <c r="AZ268">
        <f t="shared" si="195"/>
        <v>-2</v>
      </c>
      <c r="BA268">
        <f t="shared" si="196"/>
        <v>4</v>
      </c>
      <c r="BB268">
        <f t="shared" si="197"/>
        <v>7</v>
      </c>
      <c r="BC268">
        <f t="shared" si="198"/>
        <v>6</v>
      </c>
      <c r="BD268">
        <f t="shared" si="199"/>
        <v>9</v>
      </c>
      <c r="BG268" s="188">
        <v>217737.9946666667</v>
      </c>
      <c r="BH268" s="107">
        <f t="shared" si="200"/>
        <v>54434.498666666674</v>
      </c>
      <c r="BI268" s="108">
        <f t="shared" si="201"/>
        <v>1306427.968</v>
      </c>
      <c r="BJ268" s="27">
        <f t="shared" si="202"/>
        <v>326606.992</v>
      </c>
      <c r="BK268" s="25">
        <f t="shared" si="203"/>
        <v>0.8</v>
      </c>
      <c r="BL268" s="26">
        <f t="shared" si="204"/>
        <v>0.2</v>
      </c>
      <c r="BM268" s="111">
        <f t="shared" si="207"/>
        <v>217737.9946666667</v>
      </c>
      <c r="BN268" s="186">
        <v>379257.3635555556</v>
      </c>
      <c r="BO268" s="135">
        <f t="shared" si="208"/>
        <v>94814.3408888889</v>
      </c>
      <c r="BP268" s="135">
        <f t="shared" si="223"/>
        <v>2275544.1813333333</v>
      </c>
      <c r="BQ268" s="135">
        <f t="shared" si="224"/>
        <v>568886.0453333333</v>
      </c>
      <c r="BR268" s="141">
        <f t="shared" si="209"/>
        <v>379257.3635555556</v>
      </c>
      <c r="BS268" s="185">
        <v>484846.5102222223</v>
      </c>
      <c r="BT268" s="135">
        <f t="shared" si="210"/>
        <v>121211.62755555558</v>
      </c>
      <c r="BU268" s="135">
        <f t="shared" si="225"/>
        <v>2909079.061333334</v>
      </c>
      <c r="BV268" s="135">
        <f t="shared" si="211"/>
        <v>727269.7653333335</v>
      </c>
      <c r="BW268" s="141">
        <f t="shared" si="212"/>
        <v>484846.5102222223</v>
      </c>
      <c r="BX268" s="185">
        <v>522365.2266666667</v>
      </c>
      <c r="BY268" s="135">
        <f t="shared" si="213"/>
        <v>130591.30666666667</v>
      </c>
      <c r="BZ268" s="135">
        <f t="shared" si="226"/>
        <v>3134191.3600000003</v>
      </c>
      <c r="CA268" s="135">
        <f t="shared" si="214"/>
        <v>783547.8400000001</v>
      </c>
      <c r="CB268" s="141">
        <f t="shared" si="215"/>
        <v>522365.2266666667</v>
      </c>
      <c r="CC268" s="230">
        <f t="shared" si="216"/>
        <v>643203.1182222222</v>
      </c>
      <c r="CD268" s="135">
        <f t="shared" si="217"/>
        <v>160800.77955555555</v>
      </c>
      <c r="CE268" s="135">
        <f t="shared" si="227"/>
        <v>3859218.709333333</v>
      </c>
      <c r="CF268" s="135">
        <f t="shared" si="218"/>
        <v>964804.6773333333</v>
      </c>
      <c r="CG268" s="141">
        <f t="shared" si="219"/>
        <v>643203.1182222222</v>
      </c>
      <c r="CH268" s="185">
        <v>0</v>
      </c>
      <c r="CI268" s="135">
        <f t="shared" si="220"/>
        <v>0</v>
      </c>
      <c r="CJ268" s="135">
        <f t="shared" si="228"/>
        <v>0</v>
      </c>
      <c r="CK268" s="135">
        <f t="shared" si="221"/>
        <v>0</v>
      </c>
      <c r="CL268" s="141">
        <f t="shared" si="222"/>
        <v>0</v>
      </c>
    </row>
    <row r="269" spans="1:90" ht="12.75">
      <c r="A269" s="3" t="s">
        <v>399</v>
      </c>
      <c r="B269" s="3" t="s">
        <v>389</v>
      </c>
      <c r="C269" s="2" t="s">
        <v>272</v>
      </c>
      <c r="D269" s="5">
        <f t="shared" si="205"/>
        <v>51399</v>
      </c>
      <c r="E269" s="190">
        <v>753</v>
      </c>
      <c r="F269" s="18">
        <f t="shared" si="206"/>
        <v>552</v>
      </c>
      <c r="G269" s="214">
        <v>7.342894831388778</v>
      </c>
      <c r="H269" s="202">
        <v>128</v>
      </c>
      <c r="I269"/>
      <c r="J269" s="196">
        <v>7223</v>
      </c>
      <c r="K269" s="196">
        <v>11992</v>
      </c>
      <c r="L269" s="196">
        <v>11741</v>
      </c>
      <c r="M269" s="196">
        <v>7707</v>
      </c>
      <c r="N269" s="196">
        <v>6264</v>
      </c>
      <c r="O269" s="196">
        <v>3778</v>
      </c>
      <c r="P269" s="196">
        <v>2450</v>
      </c>
      <c r="Q269" s="196">
        <v>244</v>
      </c>
      <c r="R269" s="196">
        <v>51399</v>
      </c>
      <c r="S269" s="5"/>
      <c r="T269" s="9">
        <f t="shared" si="183"/>
        <v>0.14052802583707855</v>
      </c>
      <c r="U269" s="9">
        <f t="shared" si="184"/>
        <v>0.23331193213875756</v>
      </c>
      <c r="V269" s="9">
        <f t="shared" si="185"/>
        <v>0.2284285686491955</v>
      </c>
      <c r="W269" s="9">
        <f t="shared" si="186"/>
        <v>0.14994455145041732</v>
      </c>
      <c r="X269" s="9">
        <f t="shared" si="187"/>
        <v>0.12187007529329365</v>
      </c>
      <c r="Y269" s="9">
        <f t="shared" si="188"/>
        <v>0.07350337555205354</v>
      </c>
      <c r="Z269" s="9">
        <f t="shared" si="189"/>
        <v>0.04766629700966945</v>
      </c>
      <c r="AA269" s="9">
        <f t="shared" si="190"/>
        <v>0.004747174069534427</v>
      </c>
      <c r="AB269" s="9"/>
      <c r="AC269" s="196">
        <v>70</v>
      </c>
      <c r="AD269" s="196">
        <v>160</v>
      </c>
      <c r="AE269" s="196">
        <v>183</v>
      </c>
      <c r="AF269" s="196">
        <v>78</v>
      </c>
      <c r="AG269" s="196">
        <v>91</v>
      </c>
      <c r="AH269" s="196">
        <v>73</v>
      </c>
      <c r="AI269" s="196">
        <v>11</v>
      </c>
      <c r="AJ269" s="196">
        <v>2</v>
      </c>
      <c r="AK269" s="196">
        <v>668</v>
      </c>
      <c r="AL269" s="5"/>
      <c r="AM269" s="193">
        <v>26</v>
      </c>
      <c r="AN269" s="193">
        <v>32</v>
      </c>
      <c r="AO269" s="193">
        <v>14</v>
      </c>
      <c r="AP269" s="193">
        <v>6</v>
      </c>
      <c r="AQ269" s="193">
        <v>18</v>
      </c>
      <c r="AR269" s="193">
        <v>13</v>
      </c>
      <c r="AS269" s="193">
        <v>6</v>
      </c>
      <c r="AT269" s="193">
        <v>1</v>
      </c>
      <c r="AU269" s="193">
        <v>116</v>
      </c>
      <c r="AV269">
        <f t="shared" si="191"/>
        <v>-26</v>
      </c>
      <c r="AW269">
        <f t="shared" si="192"/>
        <v>-32</v>
      </c>
      <c r="AX269">
        <f t="shared" si="193"/>
        <v>-14</v>
      </c>
      <c r="AY269">
        <f t="shared" si="194"/>
        <v>-6</v>
      </c>
      <c r="AZ269">
        <f t="shared" si="195"/>
        <v>-18</v>
      </c>
      <c r="BA269">
        <f t="shared" si="196"/>
        <v>-13</v>
      </c>
      <c r="BB269">
        <f t="shared" si="197"/>
        <v>-6</v>
      </c>
      <c r="BC269">
        <f t="shared" si="198"/>
        <v>-1</v>
      </c>
      <c r="BD269">
        <f t="shared" si="199"/>
        <v>-116</v>
      </c>
      <c r="BG269" s="188">
        <v>349634.51200000005</v>
      </c>
      <c r="BH269" s="107">
        <f t="shared" si="200"/>
        <v>87408.62800000001</v>
      </c>
      <c r="BI269" s="108">
        <f t="shared" si="201"/>
        <v>2097807.072</v>
      </c>
      <c r="BJ269" s="27">
        <f t="shared" si="202"/>
        <v>524451.768</v>
      </c>
      <c r="BK269" s="25">
        <f t="shared" si="203"/>
        <v>0.8</v>
      </c>
      <c r="BL269" s="26">
        <f t="shared" si="204"/>
        <v>0.2</v>
      </c>
      <c r="BM269" s="111">
        <f t="shared" si="207"/>
        <v>349634.51200000005</v>
      </c>
      <c r="BN269" s="186">
        <v>379931.18822988507</v>
      </c>
      <c r="BO269" s="135">
        <f t="shared" si="208"/>
        <v>94982.79705747127</v>
      </c>
      <c r="BP269" s="135">
        <f t="shared" si="223"/>
        <v>2279587.1293793106</v>
      </c>
      <c r="BQ269" s="135">
        <f t="shared" si="224"/>
        <v>569896.7823448277</v>
      </c>
      <c r="BR269" s="141">
        <f t="shared" si="209"/>
        <v>379931.18822988507</v>
      </c>
      <c r="BS269" s="185">
        <v>404364.3848888889</v>
      </c>
      <c r="BT269" s="135">
        <f t="shared" si="210"/>
        <v>101091.09622222223</v>
      </c>
      <c r="BU269" s="135">
        <f t="shared" si="225"/>
        <v>2426186.3093333337</v>
      </c>
      <c r="BV269" s="135">
        <f t="shared" si="211"/>
        <v>606546.5773333334</v>
      </c>
      <c r="BW269" s="141">
        <f t="shared" si="212"/>
        <v>404364.3848888889</v>
      </c>
      <c r="BX269" s="185">
        <v>476175.1466666667</v>
      </c>
      <c r="BY269" s="135">
        <f t="shared" si="213"/>
        <v>119043.78666666668</v>
      </c>
      <c r="BZ269" s="135">
        <f t="shared" si="226"/>
        <v>2857050.8800000004</v>
      </c>
      <c r="CA269" s="135">
        <f t="shared" si="214"/>
        <v>714262.7200000001</v>
      </c>
      <c r="CB269" s="141">
        <f t="shared" si="215"/>
        <v>476175.1466666667</v>
      </c>
      <c r="CC269" s="230">
        <f t="shared" si="216"/>
        <v>666875.6693333335</v>
      </c>
      <c r="CD269" s="135">
        <f t="shared" si="217"/>
        <v>166718.91733333337</v>
      </c>
      <c r="CE269" s="135">
        <f t="shared" si="227"/>
        <v>4001254.0160000008</v>
      </c>
      <c r="CF269" s="135">
        <f t="shared" si="218"/>
        <v>1000313.5040000002</v>
      </c>
      <c r="CG269" s="141">
        <f t="shared" si="219"/>
        <v>666875.6693333335</v>
      </c>
      <c r="CH269" s="185">
        <v>0</v>
      </c>
      <c r="CI269" s="135">
        <f t="shared" si="220"/>
        <v>0</v>
      </c>
      <c r="CJ269" s="135">
        <f t="shared" si="228"/>
        <v>0</v>
      </c>
      <c r="CK269" s="135">
        <f t="shared" si="221"/>
        <v>0</v>
      </c>
      <c r="CL269" s="141">
        <f t="shared" si="222"/>
        <v>0</v>
      </c>
    </row>
    <row r="270" spans="1:90" ht="12.75">
      <c r="A270" s="3" t="s">
        <v>383</v>
      </c>
      <c r="B270" s="3" t="s">
        <v>384</v>
      </c>
      <c r="C270" s="2" t="s">
        <v>273</v>
      </c>
      <c r="D270" s="5">
        <f t="shared" si="205"/>
        <v>58904</v>
      </c>
      <c r="E270" s="190">
        <v>690</v>
      </c>
      <c r="F270" s="18">
        <f t="shared" si="206"/>
        <v>232</v>
      </c>
      <c r="G270" s="214">
        <v>7.089200956112059</v>
      </c>
      <c r="H270" s="202">
        <v>56</v>
      </c>
      <c r="I270"/>
      <c r="J270" s="196">
        <v>7850</v>
      </c>
      <c r="K270" s="196">
        <v>14498</v>
      </c>
      <c r="L270" s="196">
        <v>11583</v>
      </c>
      <c r="M270" s="196">
        <v>10935</v>
      </c>
      <c r="N270" s="196">
        <v>7679</v>
      </c>
      <c r="O270" s="196">
        <v>4004</v>
      </c>
      <c r="P270" s="196">
        <v>2170</v>
      </c>
      <c r="Q270" s="196">
        <v>185</v>
      </c>
      <c r="R270" s="196">
        <v>58904</v>
      </c>
      <c r="S270" s="5"/>
      <c r="T270" s="9">
        <f t="shared" si="183"/>
        <v>0.1332676898003531</v>
      </c>
      <c r="U270" s="9">
        <f t="shared" si="184"/>
        <v>0.24612929512427</v>
      </c>
      <c r="V270" s="9">
        <f t="shared" si="185"/>
        <v>0.1966419937525465</v>
      </c>
      <c r="W270" s="9">
        <f t="shared" si="186"/>
        <v>0.18564104305310336</v>
      </c>
      <c r="X270" s="9">
        <f t="shared" si="187"/>
        <v>0.1303646611435556</v>
      </c>
      <c r="Y270" s="9">
        <f t="shared" si="188"/>
        <v>0.06797501018606546</v>
      </c>
      <c r="Z270" s="9">
        <f t="shared" si="189"/>
        <v>0.036839603422518</v>
      </c>
      <c r="AA270" s="9">
        <f t="shared" si="190"/>
        <v>0.00314070351758794</v>
      </c>
      <c r="AB270" s="9"/>
      <c r="AC270" s="196">
        <v>59</v>
      </c>
      <c r="AD270" s="196">
        <v>57</v>
      </c>
      <c r="AE270" s="196">
        <v>55</v>
      </c>
      <c r="AF270" s="196">
        <v>67</v>
      </c>
      <c r="AG270" s="196">
        <v>33</v>
      </c>
      <c r="AH270" s="196">
        <v>23</v>
      </c>
      <c r="AI270" s="196">
        <v>6</v>
      </c>
      <c r="AJ270" s="196">
        <v>1</v>
      </c>
      <c r="AK270" s="196">
        <v>301</v>
      </c>
      <c r="AL270" s="5"/>
      <c r="AM270" s="193">
        <v>16</v>
      </c>
      <c r="AN270" s="193">
        <v>8</v>
      </c>
      <c r="AO270" s="193">
        <v>0</v>
      </c>
      <c r="AP270" s="193">
        <v>28</v>
      </c>
      <c r="AQ270" s="193">
        <v>8</v>
      </c>
      <c r="AR270" s="193">
        <v>6</v>
      </c>
      <c r="AS270" s="193">
        <v>0</v>
      </c>
      <c r="AT270" s="193">
        <v>3</v>
      </c>
      <c r="AU270" s="193">
        <v>69</v>
      </c>
      <c r="AV270">
        <f t="shared" si="191"/>
        <v>-16</v>
      </c>
      <c r="AW270">
        <f t="shared" si="192"/>
        <v>-8</v>
      </c>
      <c r="AX270">
        <f t="shared" si="193"/>
        <v>0</v>
      </c>
      <c r="AY270">
        <f t="shared" si="194"/>
        <v>-28</v>
      </c>
      <c r="AZ270">
        <f t="shared" si="195"/>
        <v>-8</v>
      </c>
      <c r="BA270">
        <f t="shared" si="196"/>
        <v>-6</v>
      </c>
      <c r="BB270">
        <f t="shared" si="197"/>
        <v>0</v>
      </c>
      <c r="BC270">
        <f t="shared" si="198"/>
        <v>-3</v>
      </c>
      <c r="BD270">
        <f t="shared" si="199"/>
        <v>-69</v>
      </c>
      <c r="BG270" s="188">
        <v>207887.33333333337</v>
      </c>
      <c r="BH270" s="107">
        <f t="shared" si="200"/>
        <v>51971.83333333334</v>
      </c>
      <c r="BI270" s="108">
        <f t="shared" si="201"/>
        <v>1247324.0000000002</v>
      </c>
      <c r="BJ270" s="27">
        <f t="shared" si="202"/>
        <v>311831.00000000006</v>
      </c>
      <c r="BK270" s="25">
        <f t="shared" si="203"/>
        <v>0.8</v>
      </c>
      <c r="BL270" s="26">
        <f t="shared" si="204"/>
        <v>0.2</v>
      </c>
      <c r="BM270" s="111">
        <f t="shared" si="207"/>
        <v>207887.33333333337</v>
      </c>
      <c r="BN270" s="186">
        <v>323241.4835555555</v>
      </c>
      <c r="BO270" s="135">
        <f t="shared" si="208"/>
        <v>80810.37088888888</v>
      </c>
      <c r="BP270" s="135">
        <f t="shared" si="223"/>
        <v>1939448.901333333</v>
      </c>
      <c r="BQ270" s="135">
        <f t="shared" si="224"/>
        <v>484862.22533333325</v>
      </c>
      <c r="BR270" s="141">
        <f t="shared" si="209"/>
        <v>323241.4835555555</v>
      </c>
      <c r="BS270" s="185">
        <v>181917.84088888892</v>
      </c>
      <c r="BT270" s="135">
        <f t="shared" si="210"/>
        <v>45479.46022222223</v>
      </c>
      <c r="BU270" s="135">
        <f t="shared" si="225"/>
        <v>1091507.0453333335</v>
      </c>
      <c r="BV270" s="135">
        <f t="shared" si="211"/>
        <v>272876.7613333334</v>
      </c>
      <c r="BW270" s="141">
        <f t="shared" si="212"/>
        <v>181917.84088888892</v>
      </c>
      <c r="BX270" s="185">
        <v>509388.16</v>
      </c>
      <c r="BY270" s="135">
        <f t="shared" si="213"/>
        <v>127347.04</v>
      </c>
      <c r="BZ270" s="135">
        <f t="shared" si="226"/>
        <v>3056328.96</v>
      </c>
      <c r="CA270" s="135">
        <f t="shared" si="214"/>
        <v>764082.24</v>
      </c>
      <c r="CB270" s="141">
        <f t="shared" si="215"/>
        <v>509388.16</v>
      </c>
      <c r="CC270" s="230">
        <f t="shared" si="216"/>
        <v>269085.96977777785</v>
      </c>
      <c r="CD270" s="135">
        <f t="shared" si="217"/>
        <v>67271.49244444446</v>
      </c>
      <c r="CE270" s="135">
        <f t="shared" si="227"/>
        <v>1614515.8186666672</v>
      </c>
      <c r="CF270" s="135">
        <f t="shared" si="218"/>
        <v>403628.9546666668</v>
      </c>
      <c r="CG270" s="141">
        <f t="shared" si="219"/>
        <v>269085.96977777785</v>
      </c>
      <c r="CH270" s="185">
        <v>0</v>
      </c>
      <c r="CI270" s="135">
        <f t="shared" si="220"/>
        <v>0</v>
      </c>
      <c r="CJ270" s="135">
        <f t="shared" si="228"/>
        <v>0</v>
      </c>
      <c r="CK270" s="135">
        <f t="shared" si="221"/>
        <v>0</v>
      </c>
      <c r="CL270" s="141">
        <f t="shared" si="222"/>
        <v>0</v>
      </c>
    </row>
    <row r="271" spans="1:90" ht="12.75">
      <c r="A271" s="3"/>
      <c r="B271" s="3" t="s">
        <v>404</v>
      </c>
      <c r="C271" s="2" t="s">
        <v>274</v>
      </c>
      <c r="D271" s="5">
        <f t="shared" si="205"/>
        <v>125869</v>
      </c>
      <c r="E271" s="190">
        <v>1481</v>
      </c>
      <c r="F271" s="18">
        <f t="shared" si="206"/>
        <v>691</v>
      </c>
      <c r="G271" s="214">
        <v>4.063438141808027</v>
      </c>
      <c r="H271" s="202">
        <v>159</v>
      </c>
      <c r="I271"/>
      <c r="J271" s="196">
        <v>78932</v>
      </c>
      <c r="K271" s="196">
        <v>17432</v>
      </c>
      <c r="L271" s="196">
        <v>16527</v>
      </c>
      <c r="M271" s="196">
        <v>8293</v>
      </c>
      <c r="N271" s="196">
        <v>2990</v>
      </c>
      <c r="O271" s="196">
        <v>1027</v>
      </c>
      <c r="P271" s="196">
        <v>606</v>
      </c>
      <c r="Q271" s="196">
        <v>62</v>
      </c>
      <c r="R271" s="196">
        <v>125869</v>
      </c>
      <c r="S271" s="5"/>
      <c r="T271" s="9">
        <f t="shared" si="183"/>
        <v>0.6270964256488889</v>
      </c>
      <c r="U271" s="9">
        <f t="shared" si="184"/>
        <v>0.13849319530623108</v>
      </c>
      <c r="V271" s="9">
        <f t="shared" si="185"/>
        <v>0.1313031802906196</v>
      </c>
      <c r="W271" s="9">
        <f t="shared" si="186"/>
        <v>0.06588596080051481</v>
      </c>
      <c r="X271" s="9">
        <f t="shared" si="187"/>
        <v>0.023754856239423527</v>
      </c>
      <c r="Y271" s="9">
        <f t="shared" si="188"/>
        <v>0.008159276708323733</v>
      </c>
      <c r="Z271" s="9">
        <f t="shared" si="189"/>
        <v>0.004814529391669116</v>
      </c>
      <c r="AA271" s="9">
        <f t="shared" si="190"/>
        <v>0.0004925756143291835</v>
      </c>
      <c r="AB271" s="9"/>
      <c r="AC271" s="196">
        <v>6</v>
      </c>
      <c r="AD271" s="196">
        <v>216</v>
      </c>
      <c r="AE271" s="196">
        <v>206</v>
      </c>
      <c r="AF271" s="196">
        <v>116</v>
      </c>
      <c r="AG271" s="196">
        <v>46</v>
      </c>
      <c r="AH271" s="196">
        <v>8</v>
      </c>
      <c r="AI271" s="196">
        <v>3</v>
      </c>
      <c r="AJ271" s="196">
        <v>-1</v>
      </c>
      <c r="AK271" s="196">
        <v>600</v>
      </c>
      <c r="AL271" s="5"/>
      <c r="AM271" s="193">
        <v>-96</v>
      </c>
      <c r="AN271" s="193">
        <v>23</v>
      </c>
      <c r="AO271" s="193">
        <v>-4</v>
      </c>
      <c r="AP271" s="193">
        <v>-18</v>
      </c>
      <c r="AQ271" s="193">
        <v>5</v>
      </c>
      <c r="AR271" s="193">
        <v>3</v>
      </c>
      <c r="AS271" s="193">
        <v>-2</v>
      </c>
      <c r="AT271" s="193">
        <v>-2</v>
      </c>
      <c r="AU271" s="193">
        <v>-91</v>
      </c>
      <c r="AV271">
        <f t="shared" si="191"/>
        <v>96</v>
      </c>
      <c r="AW271">
        <f t="shared" si="192"/>
        <v>-23</v>
      </c>
      <c r="AX271">
        <f t="shared" si="193"/>
        <v>4</v>
      </c>
      <c r="AY271">
        <f t="shared" si="194"/>
        <v>18</v>
      </c>
      <c r="AZ271">
        <f t="shared" si="195"/>
        <v>-5</v>
      </c>
      <c r="BA271">
        <f t="shared" si="196"/>
        <v>-3</v>
      </c>
      <c r="BB271">
        <f t="shared" si="197"/>
        <v>2</v>
      </c>
      <c r="BC271">
        <f t="shared" si="198"/>
        <v>2</v>
      </c>
      <c r="BD271">
        <f t="shared" si="199"/>
        <v>91</v>
      </c>
      <c r="BG271" s="188">
        <v>576967.3066666666</v>
      </c>
      <c r="BH271" s="107" t="str">
        <f t="shared" si="200"/>
        <v>0</v>
      </c>
      <c r="BI271" s="108">
        <f t="shared" si="201"/>
        <v>3461803.84</v>
      </c>
      <c r="BJ271" s="27">
        <f t="shared" si="202"/>
        <v>0</v>
      </c>
      <c r="BK271" s="25" t="str">
        <f t="shared" si="203"/>
        <v>100%</v>
      </c>
      <c r="BL271" s="26" t="str">
        <f t="shared" si="204"/>
        <v>0%</v>
      </c>
      <c r="BM271" s="111">
        <f t="shared" si="207"/>
        <v>576967.3066666666</v>
      </c>
      <c r="BN271" s="186">
        <v>575305.4522222222</v>
      </c>
      <c r="BO271" s="135" t="str">
        <f t="shared" si="208"/>
        <v>0</v>
      </c>
      <c r="BP271" s="135">
        <f t="shared" si="223"/>
        <v>3451832.7133333334</v>
      </c>
      <c r="BQ271" s="135">
        <f t="shared" si="224"/>
        <v>0</v>
      </c>
      <c r="BR271" s="141">
        <f t="shared" si="209"/>
        <v>575305.4522222222</v>
      </c>
      <c r="BS271" s="185">
        <v>551546.2455555556</v>
      </c>
      <c r="BT271" s="135" t="str">
        <f t="shared" si="210"/>
        <v>0</v>
      </c>
      <c r="BU271" s="135">
        <f t="shared" si="225"/>
        <v>3309277.4733333336</v>
      </c>
      <c r="BV271" s="135">
        <f t="shared" si="211"/>
        <v>0</v>
      </c>
      <c r="BW271" s="141">
        <f t="shared" si="212"/>
        <v>551546.2455555556</v>
      </c>
      <c r="BX271" s="185">
        <v>521730</v>
      </c>
      <c r="BY271" s="135" t="str">
        <f t="shared" si="213"/>
        <v>0</v>
      </c>
      <c r="BZ271" s="135">
        <f t="shared" si="226"/>
        <v>3130380</v>
      </c>
      <c r="CA271" s="135">
        <f t="shared" si="214"/>
        <v>0</v>
      </c>
      <c r="CB271" s="141">
        <f t="shared" si="215"/>
        <v>521730</v>
      </c>
      <c r="CC271" s="230">
        <f t="shared" si="216"/>
        <v>945898.3155555557</v>
      </c>
      <c r="CD271" s="135" t="str">
        <f t="shared" si="217"/>
        <v>0</v>
      </c>
      <c r="CE271" s="135">
        <f t="shared" si="227"/>
        <v>5675389.8933333345</v>
      </c>
      <c r="CF271" s="135">
        <f t="shared" si="218"/>
        <v>0</v>
      </c>
      <c r="CG271" s="141">
        <f t="shared" si="219"/>
        <v>945898.3155555557</v>
      </c>
      <c r="CH271" s="185">
        <v>0</v>
      </c>
      <c r="CI271" s="135" t="str">
        <f t="shared" si="220"/>
        <v>0</v>
      </c>
      <c r="CJ271" s="135">
        <f t="shared" si="228"/>
        <v>0</v>
      </c>
      <c r="CK271" s="135">
        <f t="shared" si="221"/>
        <v>0</v>
      </c>
      <c r="CL271" s="141">
        <f t="shared" si="222"/>
        <v>0</v>
      </c>
    </row>
    <row r="272" spans="1:90" ht="12.75">
      <c r="A272" s="3" t="s">
        <v>407</v>
      </c>
      <c r="B272" s="3" t="s">
        <v>375</v>
      </c>
      <c r="C272" s="2" t="s">
        <v>275</v>
      </c>
      <c r="D272" s="5">
        <f t="shared" si="205"/>
        <v>35456</v>
      </c>
      <c r="E272" s="190">
        <v>86</v>
      </c>
      <c r="F272" s="18">
        <f t="shared" si="206"/>
        <v>243</v>
      </c>
      <c r="G272" s="214">
        <v>10.339112830268357</v>
      </c>
      <c r="H272" s="202">
        <v>3</v>
      </c>
      <c r="I272"/>
      <c r="J272" s="196">
        <v>567</v>
      </c>
      <c r="K272" s="196">
        <v>2044</v>
      </c>
      <c r="L272" s="196">
        <v>5670</v>
      </c>
      <c r="M272" s="196">
        <v>9479</v>
      </c>
      <c r="N272" s="196">
        <v>6618</v>
      </c>
      <c r="O272" s="196">
        <v>5665</v>
      </c>
      <c r="P272" s="196">
        <v>4925</v>
      </c>
      <c r="Q272" s="196">
        <v>488</v>
      </c>
      <c r="R272" s="196">
        <v>35456</v>
      </c>
      <c r="S272" s="5"/>
      <c r="T272" s="9">
        <f t="shared" si="183"/>
        <v>0.015991651624548735</v>
      </c>
      <c r="U272" s="9">
        <f t="shared" si="184"/>
        <v>0.057648916967509026</v>
      </c>
      <c r="V272" s="9">
        <f t="shared" si="185"/>
        <v>0.15991651624548736</v>
      </c>
      <c r="W272" s="9">
        <f t="shared" si="186"/>
        <v>0.2673454422382672</v>
      </c>
      <c r="X272" s="9">
        <f t="shared" si="187"/>
        <v>0.18665388086642598</v>
      </c>
      <c r="Y272" s="9">
        <f t="shared" si="188"/>
        <v>0.1597754963898917</v>
      </c>
      <c r="Z272" s="9">
        <f t="shared" si="189"/>
        <v>0.13890455776173286</v>
      </c>
      <c r="AA272" s="9">
        <f t="shared" si="190"/>
        <v>0.013763537906137184</v>
      </c>
      <c r="AB272" s="9"/>
      <c r="AC272" s="196">
        <v>8</v>
      </c>
      <c r="AD272" s="196">
        <v>16</v>
      </c>
      <c r="AE272" s="196">
        <v>-11</v>
      </c>
      <c r="AF272" s="196">
        <v>35</v>
      </c>
      <c r="AG272" s="196">
        <v>20</v>
      </c>
      <c r="AH272" s="196">
        <v>27</v>
      </c>
      <c r="AI272" s="196">
        <v>44</v>
      </c>
      <c r="AJ272" s="196">
        <v>8</v>
      </c>
      <c r="AK272" s="196">
        <v>147</v>
      </c>
      <c r="AL272" s="5"/>
      <c r="AM272" s="193">
        <v>-2</v>
      </c>
      <c r="AN272" s="193">
        <v>-30</v>
      </c>
      <c r="AO272" s="193">
        <v>-15</v>
      </c>
      <c r="AP272" s="193">
        <v>-15</v>
      </c>
      <c r="AQ272" s="193">
        <v>-6</v>
      </c>
      <c r="AR272" s="193">
        <v>-13</v>
      </c>
      <c r="AS272" s="193">
        <v>-16</v>
      </c>
      <c r="AT272" s="193">
        <v>1</v>
      </c>
      <c r="AU272" s="193">
        <v>-96</v>
      </c>
      <c r="AV272">
        <f t="shared" si="191"/>
        <v>2</v>
      </c>
      <c r="AW272">
        <f t="shared" si="192"/>
        <v>30</v>
      </c>
      <c r="AX272">
        <f t="shared" si="193"/>
        <v>15</v>
      </c>
      <c r="AY272">
        <f t="shared" si="194"/>
        <v>15</v>
      </c>
      <c r="AZ272">
        <f t="shared" si="195"/>
        <v>6</v>
      </c>
      <c r="BA272">
        <f t="shared" si="196"/>
        <v>13</v>
      </c>
      <c r="BB272">
        <f t="shared" si="197"/>
        <v>16</v>
      </c>
      <c r="BC272">
        <f t="shared" si="198"/>
        <v>-1</v>
      </c>
      <c r="BD272">
        <f t="shared" si="199"/>
        <v>96</v>
      </c>
      <c r="BG272" s="188">
        <v>69338.42133333333</v>
      </c>
      <c r="BH272" s="107">
        <f t="shared" si="200"/>
        <v>17334.605333333333</v>
      </c>
      <c r="BI272" s="108">
        <f t="shared" si="201"/>
        <v>416030.528</v>
      </c>
      <c r="BJ272" s="27">
        <f t="shared" si="202"/>
        <v>104007.632</v>
      </c>
      <c r="BK272" s="25">
        <f t="shared" si="203"/>
        <v>0.8</v>
      </c>
      <c r="BL272" s="26">
        <f t="shared" si="204"/>
        <v>0.2</v>
      </c>
      <c r="BM272" s="111">
        <f t="shared" si="207"/>
        <v>69338.42133333333</v>
      </c>
      <c r="BN272" s="186">
        <v>238442.17955555554</v>
      </c>
      <c r="BO272" s="135">
        <f t="shared" si="208"/>
        <v>59610.544888888886</v>
      </c>
      <c r="BP272" s="135">
        <f t="shared" si="223"/>
        <v>1430653.0773333332</v>
      </c>
      <c r="BQ272" s="135">
        <f t="shared" si="224"/>
        <v>357663.2693333333</v>
      </c>
      <c r="BR272" s="141">
        <f t="shared" si="209"/>
        <v>238442.17955555554</v>
      </c>
      <c r="BS272" s="185">
        <v>322730.0764444445</v>
      </c>
      <c r="BT272" s="135">
        <f t="shared" si="210"/>
        <v>80682.51911111112</v>
      </c>
      <c r="BU272" s="135">
        <f t="shared" si="225"/>
        <v>1936380.4586666669</v>
      </c>
      <c r="BV272" s="135">
        <f t="shared" si="211"/>
        <v>484095.1146666667</v>
      </c>
      <c r="BW272" s="141">
        <f t="shared" si="212"/>
        <v>322730.0764444445</v>
      </c>
      <c r="BX272" s="185">
        <v>287722.56</v>
      </c>
      <c r="BY272" s="135">
        <f t="shared" si="213"/>
        <v>71930.64</v>
      </c>
      <c r="BZ272" s="135">
        <f t="shared" si="226"/>
        <v>1726335.3599999999</v>
      </c>
      <c r="CA272" s="135">
        <f t="shared" si="214"/>
        <v>431583.83999999997</v>
      </c>
      <c r="CB272" s="141">
        <f t="shared" si="215"/>
        <v>287722.56</v>
      </c>
      <c r="CC272" s="230">
        <f t="shared" si="216"/>
        <v>352633.2515555556</v>
      </c>
      <c r="CD272" s="135">
        <f t="shared" si="217"/>
        <v>88158.3128888889</v>
      </c>
      <c r="CE272" s="135">
        <f t="shared" si="227"/>
        <v>2115799.509333334</v>
      </c>
      <c r="CF272" s="135">
        <f t="shared" si="218"/>
        <v>528949.8773333335</v>
      </c>
      <c r="CG272" s="141">
        <f t="shared" si="219"/>
        <v>352633.2515555556</v>
      </c>
      <c r="CH272" s="185">
        <v>0</v>
      </c>
      <c r="CI272" s="135">
        <f t="shared" si="220"/>
        <v>0</v>
      </c>
      <c r="CJ272" s="135">
        <f t="shared" si="228"/>
        <v>0</v>
      </c>
      <c r="CK272" s="135">
        <f t="shared" si="221"/>
        <v>0</v>
      </c>
      <c r="CL272" s="141">
        <f t="shared" si="222"/>
        <v>0</v>
      </c>
    </row>
    <row r="273" spans="1:90" ht="12.75">
      <c r="A273" s="3"/>
      <c r="B273" s="3" t="s">
        <v>385</v>
      </c>
      <c r="C273" s="2" t="s">
        <v>276</v>
      </c>
      <c r="D273" s="5">
        <f t="shared" si="205"/>
        <v>81133</v>
      </c>
      <c r="E273" s="190">
        <v>647</v>
      </c>
      <c r="F273" s="18">
        <f t="shared" si="206"/>
        <v>462</v>
      </c>
      <c r="G273" s="214">
        <v>8.765015197666989</v>
      </c>
      <c r="H273" s="202">
        <v>86</v>
      </c>
      <c r="I273"/>
      <c r="J273" s="196">
        <v>806</v>
      </c>
      <c r="K273" s="196">
        <v>7226</v>
      </c>
      <c r="L273" s="196">
        <v>26419</v>
      </c>
      <c r="M273" s="196">
        <v>23668</v>
      </c>
      <c r="N273" s="196">
        <v>12225</v>
      </c>
      <c r="O273" s="196">
        <v>6853</v>
      </c>
      <c r="P273" s="196">
        <v>3674</v>
      </c>
      <c r="Q273" s="196">
        <v>262</v>
      </c>
      <c r="R273" s="196">
        <v>81133</v>
      </c>
      <c r="S273" s="5"/>
      <c r="T273" s="9">
        <f t="shared" si="183"/>
        <v>0.009934305399775677</v>
      </c>
      <c r="U273" s="9">
        <f t="shared" si="184"/>
        <v>0.0890636362515869</v>
      </c>
      <c r="V273" s="9">
        <f t="shared" si="185"/>
        <v>0.32562582426386305</v>
      </c>
      <c r="W273" s="9">
        <f t="shared" si="186"/>
        <v>0.29171853623063365</v>
      </c>
      <c r="X273" s="9">
        <f t="shared" si="187"/>
        <v>0.15067851552389286</v>
      </c>
      <c r="Y273" s="9">
        <f t="shared" si="188"/>
        <v>0.08446624677997855</v>
      </c>
      <c r="Z273" s="9">
        <f t="shared" si="189"/>
        <v>0.045283670023295086</v>
      </c>
      <c r="AA273" s="9">
        <f t="shared" si="190"/>
        <v>0.0032292655269742275</v>
      </c>
      <c r="AB273" s="9"/>
      <c r="AC273" s="196">
        <v>-6</v>
      </c>
      <c r="AD273" s="196">
        <v>75</v>
      </c>
      <c r="AE273" s="196">
        <v>136</v>
      </c>
      <c r="AF273" s="196">
        <v>47</v>
      </c>
      <c r="AG273" s="196">
        <v>72</v>
      </c>
      <c r="AH273" s="196">
        <v>20</v>
      </c>
      <c r="AI273" s="196">
        <v>0</v>
      </c>
      <c r="AJ273" s="196">
        <v>1</v>
      </c>
      <c r="AK273" s="196">
        <v>345</v>
      </c>
      <c r="AL273" s="5"/>
      <c r="AM273" s="193">
        <v>17</v>
      </c>
      <c r="AN273" s="193">
        <v>-15</v>
      </c>
      <c r="AO273" s="193">
        <v>-43</v>
      </c>
      <c r="AP273" s="193">
        <v>-22</v>
      </c>
      <c r="AQ273" s="193">
        <v>-17</v>
      </c>
      <c r="AR273" s="193">
        <v>-22</v>
      </c>
      <c r="AS273" s="193">
        <v>-16</v>
      </c>
      <c r="AT273" s="193">
        <v>1</v>
      </c>
      <c r="AU273" s="193">
        <v>-117</v>
      </c>
      <c r="AV273">
        <f t="shared" si="191"/>
        <v>-17</v>
      </c>
      <c r="AW273">
        <f t="shared" si="192"/>
        <v>15</v>
      </c>
      <c r="AX273">
        <f t="shared" si="193"/>
        <v>43</v>
      </c>
      <c r="AY273">
        <f t="shared" si="194"/>
        <v>22</v>
      </c>
      <c r="AZ273">
        <f t="shared" si="195"/>
        <v>17</v>
      </c>
      <c r="BA273">
        <f t="shared" si="196"/>
        <v>22</v>
      </c>
      <c r="BB273">
        <f t="shared" si="197"/>
        <v>16</v>
      </c>
      <c r="BC273">
        <f t="shared" si="198"/>
        <v>-1</v>
      </c>
      <c r="BD273">
        <f t="shared" si="199"/>
        <v>117</v>
      </c>
      <c r="BG273" s="188">
        <v>310231.8666666667</v>
      </c>
      <c r="BH273" s="107" t="str">
        <f t="shared" si="200"/>
        <v>0</v>
      </c>
      <c r="BI273" s="108">
        <f t="shared" si="201"/>
        <v>1861391.2000000002</v>
      </c>
      <c r="BJ273" s="27">
        <f t="shared" si="202"/>
        <v>0</v>
      </c>
      <c r="BK273" s="25" t="str">
        <f t="shared" si="203"/>
        <v>100%</v>
      </c>
      <c r="BL273" s="26" t="str">
        <f t="shared" si="204"/>
        <v>0%</v>
      </c>
      <c r="BM273" s="111">
        <f t="shared" si="207"/>
        <v>310231.8666666667</v>
      </c>
      <c r="BN273" s="186">
        <v>1140646.5077777777</v>
      </c>
      <c r="BO273" s="135" t="str">
        <f t="shared" si="208"/>
        <v>0</v>
      </c>
      <c r="BP273" s="135">
        <f t="shared" si="223"/>
        <v>6843879.046666667</v>
      </c>
      <c r="BQ273" s="135">
        <f t="shared" si="224"/>
        <v>0</v>
      </c>
      <c r="BR273" s="141">
        <f t="shared" si="209"/>
        <v>1140646.5077777777</v>
      </c>
      <c r="BS273" s="185">
        <v>355728.08444444445</v>
      </c>
      <c r="BT273" s="135" t="str">
        <f t="shared" si="210"/>
        <v>0</v>
      </c>
      <c r="BU273" s="135">
        <f t="shared" si="225"/>
        <v>2134368.506666667</v>
      </c>
      <c r="BV273" s="135">
        <f t="shared" si="211"/>
        <v>0</v>
      </c>
      <c r="BW273" s="141">
        <f t="shared" si="212"/>
        <v>355728.08444444445</v>
      </c>
      <c r="BX273" s="185">
        <v>712167.3333333333</v>
      </c>
      <c r="BY273" s="135" t="str">
        <f t="shared" si="213"/>
        <v>0</v>
      </c>
      <c r="BZ273" s="135">
        <f t="shared" si="226"/>
        <v>4273004</v>
      </c>
      <c r="CA273" s="135">
        <f t="shared" si="214"/>
        <v>0</v>
      </c>
      <c r="CB273" s="141">
        <f t="shared" si="215"/>
        <v>712167.3333333333</v>
      </c>
      <c r="CC273" s="230">
        <f t="shared" si="216"/>
        <v>733099.3111111111</v>
      </c>
      <c r="CD273" s="135" t="str">
        <f t="shared" si="217"/>
        <v>0</v>
      </c>
      <c r="CE273" s="135">
        <f t="shared" si="227"/>
        <v>4398595.866666666</v>
      </c>
      <c r="CF273" s="135">
        <f t="shared" si="218"/>
        <v>0</v>
      </c>
      <c r="CG273" s="141">
        <f t="shared" si="219"/>
        <v>733099.3111111111</v>
      </c>
      <c r="CH273" s="185">
        <v>0</v>
      </c>
      <c r="CI273" s="135" t="str">
        <f t="shared" si="220"/>
        <v>0</v>
      </c>
      <c r="CJ273" s="135">
        <f t="shared" si="228"/>
        <v>0</v>
      </c>
      <c r="CK273" s="135">
        <f t="shared" si="221"/>
        <v>0</v>
      </c>
      <c r="CL273" s="141">
        <f t="shared" si="222"/>
        <v>0</v>
      </c>
    </row>
    <row r="274" spans="1:90" ht="12.75">
      <c r="A274" s="3" t="s">
        <v>381</v>
      </c>
      <c r="B274" s="3" t="s">
        <v>375</v>
      </c>
      <c r="C274" s="2" t="s">
        <v>277</v>
      </c>
      <c r="D274" s="5">
        <f t="shared" si="205"/>
        <v>60896</v>
      </c>
      <c r="E274" s="190">
        <v>405</v>
      </c>
      <c r="F274" s="18">
        <f t="shared" si="206"/>
        <v>457</v>
      </c>
      <c r="G274" s="214">
        <v>7.100235443807317</v>
      </c>
      <c r="H274" s="202">
        <v>88</v>
      </c>
      <c r="I274"/>
      <c r="J274" s="196">
        <v>9849</v>
      </c>
      <c r="K274" s="196">
        <v>15568</v>
      </c>
      <c r="L274" s="196">
        <v>16355</v>
      </c>
      <c r="M274" s="196">
        <v>10304</v>
      </c>
      <c r="N274" s="196">
        <v>5190</v>
      </c>
      <c r="O274" s="196">
        <v>2351</v>
      </c>
      <c r="P274" s="196">
        <v>1168</v>
      </c>
      <c r="Q274" s="196">
        <v>111</v>
      </c>
      <c r="R274" s="196">
        <v>60896</v>
      </c>
      <c r="S274" s="5"/>
      <c r="T274" s="9">
        <f t="shared" si="183"/>
        <v>0.16173476090383604</v>
      </c>
      <c r="U274" s="9">
        <f t="shared" si="184"/>
        <v>0.25564897530215447</v>
      </c>
      <c r="V274" s="9">
        <f t="shared" si="185"/>
        <v>0.2685726484498161</v>
      </c>
      <c r="W274" s="9">
        <f t="shared" si="186"/>
        <v>0.16920651602732528</v>
      </c>
      <c r="X274" s="9">
        <f t="shared" si="187"/>
        <v>0.08522727272727272</v>
      </c>
      <c r="Y274" s="9">
        <f t="shared" si="188"/>
        <v>0.03860680504466631</v>
      </c>
      <c r="Z274" s="9">
        <f t="shared" si="189"/>
        <v>0.019180241723594324</v>
      </c>
      <c r="AA274" s="9">
        <f t="shared" si="190"/>
        <v>0.0018227798213347347</v>
      </c>
      <c r="AB274" s="9"/>
      <c r="AC274" s="196">
        <v>36</v>
      </c>
      <c r="AD274" s="196">
        <v>68</v>
      </c>
      <c r="AE274" s="196">
        <v>96</v>
      </c>
      <c r="AF274" s="196">
        <v>98</v>
      </c>
      <c r="AG274" s="196">
        <v>53</v>
      </c>
      <c r="AH274" s="196">
        <v>17</v>
      </c>
      <c r="AI274" s="196">
        <v>3</v>
      </c>
      <c r="AJ274" s="196">
        <v>0</v>
      </c>
      <c r="AK274" s="196">
        <v>371</v>
      </c>
      <c r="AL274" s="5"/>
      <c r="AM274" s="193">
        <v>22</v>
      </c>
      <c r="AN274" s="193">
        <v>-42</v>
      </c>
      <c r="AO274" s="193">
        <v>-33</v>
      </c>
      <c r="AP274" s="193">
        <v>-16</v>
      </c>
      <c r="AQ274" s="193">
        <v>-12</v>
      </c>
      <c r="AR274" s="193">
        <v>-1</v>
      </c>
      <c r="AS274" s="193">
        <v>-4</v>
      </c>
      <c r="AT274" s="193">
        <v>0</v>
      </c>
      <c r="AU274" s="193">
        <v>-86</v>
      </c>
      <c r="AV274">
        <f t="shared" si="191"/>
        <v>-22</v>
      </c>
      <c r="AW274">
        <f t="shared" si="192"/>
        <v>42</v>
      </c>
      <c r="AX274">
        <f t="shared" si="193"/>
        <v>33</v>
      </c>
      <c r="AY274">
        <f t="shared" si="194"/>
        <v>16</v>
      </c>
      <c r="AZ274">
        <f t="shared" si="195"/>
        <v>12</v>
      </c>
      <c r="BA274">
        <f t="shared" si="196"/>
        <v>1</v>
      </c>
      <c r="BB274">
        <f t="shared" si="197"/>
        <v>4</v>
      </c>
      <c r="BC274">
        <f t="shared" si="198"/>
        <v>0</v>
      </c>
      <c r="BD274">
        <f t="shared" si="199"/>
        <v>86</v>
      </c>
      <c r="BG274" s="188">
        <v>749034.0533333335</v>
      </c>
      <c r="BH274" s="107">
        <f t="shared" si="200"/>
        <v>187258.51333333337</v>
      </c>
      <c r="BI274" s="108">
        <f t="shared" si="201"/>
        <v>4494204.32</v>
      </c>
      <c r="BJ274" s="27">
        <f t="shared" si="202"/>
        <v>1123551.08</v>
      </c>
      <c r="BK274" s="25">
        <f t="shared" si="203"/>
        <v>0.8</v>
      </c>
      <c r="BL274" s="26">
        <f t="shared" si="204"/>
        <v>0.2</v>
      </c>
      <c r="BM274" s="111">
        <f t="shared" si="207"/>
        <v>749034.0533333335</v>
      </c>
      <c r="BN274" s="186">
        <v>451266.7919999999</v>
      </c>
      <c r="BO274" s="135">
        <f t="shared" si="208"/>
        <v>112816.69799999997</v>
      </c>
      <c r="BP274" s="135">
        <f t="shared" si="223"/>
        <v>2707600.7519999994</v>
      </c>
      <c r="BQ274" s="135">
        <f t="shared" si="224"/>
        <v>676900.1879999998</v>
      </c>
      <c r="BR274" s="141">
        <f t="shared" si="209"/>
        <v>451266.7919999999</v>
      </c>
      <c r="BS274" s="185">
        <v>562673.0942222222</v>
      </c>
      <c r="BT274" s="135">
        <f t="shared" si="210"/>
        <v>140668.27355555556</v>
      </c>
      <c r="BU274" s="135">
        <f t="shared" si="225"/>
        <v>3376038.5653333333</v>
      </c>
      <c r="BV274" s="135">
        <f t="shared" si="211"/>
        <v>844009.6413333333</v>
      </c>
      <c r="BW274" s="141">
        <f t="shared" si="212"/>
        <v>562673.0942222222</v>
      </c>
      <c r="BX274" s="185">
        <v>505712.7466666667</v>
      </c>
      <c r="BY274" s="135">
        <f t="shared" si="213"/>
        <v>126428.18666666668</v>
      </c>
      <c r="BZ274" s="135">
        <f t="shared" si="226"/>
        <v>3034276.4800000004</v>
      </c>
      <c r="CA274" s="135">
        <f t="shared" si="214"/>
        <v>758569.1200000001</v>
      </c>
      <c r="CB274" s="141">
        <f t="shared" si="215"/>
        <v>505712.7466666667</v>
      </c>
      <c r="CC274" s="230">
        <f t="shared" si="216"/>
        <v>542151.8826666668</v>
      </c>
      <c r="CD274" s="135">
        <f t="shared" si="217"/>
        <v>135537.9706666667</v>
      </c>
      <c r="CE274" s="135">
        <f t="shared" si="227"/>
        <v>3252911.2960000006</v>
      </c>
      <c r="CF274" s="135">
        <f t="shared" si="218"/>
        <v>813227.8240000001</v>
      </c>
      <c r="CG274" s="141">
        <f t="shared" si="219"/>
        <v>542151.8826666668</v>
      </c>
      <c r="CH274" s="185">
        <v>0</v>
      </c>
      <c r="CI274" s="135">
        <f t="shared" si="220"/>
        <v>0</v>
      </c>
      <c r="CJ274" s="135">
        <f t="shared" si="228"/>
        <v>0</v>
      </c>
      <c r="CK274" s="135">
        <f t="shared" si="221"/>
        <v>0</v>
      </c>
      <c r="CL274" s="141">
        <f t="shared" si="222"/>
        <v>0</v>
      </c>
    </row>
    <row r="275" spans="1:90" ht="12.75">
      <c r="A275" s="3"/>
      <c r="B275" s="3" t="s">
        <v>389</v>
      </c>
      <c r="C275" s="2" t="s">
        <v>278</v>
      </c>
      <c r="D275" s="5">
        <f t="shared" si="205"/>
        <v>92843</v>
      </c>
      <c r="E275" s="190">
        <v>547</v>
      </c>
      <c r="F275" s="18">
        <f t="shared" si="206"/>
        <v>676</v>
      </c>
      <c r="G275" s="214">
        <v>5.740875339967461</v>
      </c>
      <c r="H275" s="202">
        <v>177</v>
      </c>
      <c r="I275"/>
      <c r="J275" s="196">
        <v>14296</v>
      </c>
      <c r="K275" s="196">
        <v>26652</v>
      </c>
      <c r="L275" s="196">
        <v>23453</v>
      </c>
      <c r="M275" s="196">
        <v>15995</v>
      </c>
      <c r="N275" s="196">
        <v>8047</v>
      </c>
      <c r="O275" s="196">
        <v>3079</v>
      </c>
      <c r="P275" s="196">
        <v>1256</v>
      </c>
      <c r="Q275" s="196">
        <v>65</v>
      </c>
      <c r="R275" s="196">
        <v>92843</v>
      </c>
      <c r="S275" s="5"/>
      <c r="T275" s="9">
        <f t="shared" si="183"/>
        <v>0.15398037547257198</v>
      </c>
      <c r="U275" s="9">
        <f t="shared" si="184"/>
        <v>0.28706526070893873</v>
      </c>
      <c r="V275" s="9">
        <f t="shared" si="185"/>
        <v>0.2526092435617117</v>
      </c>
      <c r="W275" s="9">
        <f t="shared" si="186"/>
        <v>0.1722800857361352</v>
      </c>
      <c r="X275" s="9">
        <f t="shared" si="187"/>
        <v>0.0866732009952285</v>
      </c>
      <c r="Y275" s="9">
        <f t="shared" si="188"/>
        <v>0.03316351259653393</v>
      </c>
      <c r="Z275" s="9">
        <f t="shared" si="189"/>
        <v>0.013528214297254504</v>
      </c>
      <c r="AA275" s="9">
        <f t="shared" si="190"/>
        <v>0.0007001066316254322</v>
      </c>
      <c r="AB275" s="9"/>
      <c r="AC275" s="196">
        <v>39</v>
      </c>
      <c r="AD275" s="196">
        <v>177</v>
      </c>
      <c r="AE275" s="196">
        <v>168</v>
      </c>
      <c r="AF275" s="196">
        <v>254</v>
      </c>
      <c r="AG275" s="196">
        <v>66</v>
      </c>
      <c r="AH275" s="196">
        <v>44</v>
      </c>
      <c r="AI275" s="196">
        <v>8</v>
      </c>
      <c r="AJ275" s="196">
        <v>5</v>
      </c>
      <c r="AK275" s="196">
        <v>761</v>
      </c>
      <c r="AL275" s="5"/>
      <c r="AM275" s="193">
        <v>19</v>
      </c>
      <c r="AN275" s="193">
        <v>24</v>
      </c>
      <c r="AO275" s="193">
        <v>26</v>
      </c>
      <c r="AP275" s="193">
        <v>-2</v>
      </c>
      <c r="AQ275" s="193">
        <v>14</v>
      </c>
      <c r="AR275" s="193">
        <v>-1</v>
      </c>
      <c r="AS275" s="193">
        <v>5</v>
      </c>
      <c r="AT275" s="193">
        <v>0</v>
      </c>
      <c r="AU275" s="193">
        <v>85</v>
      </c>
      <c r="AV275">
        <f t="shared" si="191"/>
        <v>-19</v>
      </c>
      <c r="AW275">
        <f t="shared" si="192"/>
        <v>-24</v>
      </c>
      <c r="AX275">
        <f t="shared" si="193"/>
        <v>-26</v>
      </c>
      <c r="AY275">
        <f t="shared" si="194"/>
        <v>2</v>
      </c>
      <c r="AZ275">
        <f t="shared" si="195"/>
        <v>-14</v>
      </c>
      <c r="BA275">
        <f t="shared" si="196"/>
        <v>1</v>
      </c>
      <c r="BB275">
        <f t="shared" si="197"/>
        <v>-5</v>
      </c>
      <c r="BC275">
        <f t="shared" si="198"/>
        <v>0</v>
      </c>
      <c r="BD275">
        <f t="shared" si="199"/>
        <v>-85</v>
      </c>
      <c r="BG275" s="188">
        <v>1451213.5</v>
      </c>
      <c r="BH275" s="107" t="str">
        <f t="shared" si="200"/>
        <v>0</v>
      </c>
      <c r="BI275" s="108">
        <f t="shared" si="201"/>
        <v>8707281</v>
      </c>
      <c r="BJ275" s="27">
        <f t="shared" si="202"/>
        <v>0</v>
      </c>
      <c r="BK275" s="25" t="str">
        <f t="shared" si="203"/>
        <v>100%</v>
      </c>
      <c r="BL275" s="26" t="str">
        <f t="shared" si="204"/>
        <v>0%</v>
      </c>
      <c r="BM275" s="111">
        <f t="shared" si="207"/>
        <v>1451213.5</v>
      </c>
      <c r="BN275" s="186">
        <v>1332045.8844444444</v>
      </c>
      <c r="BO275" s="135" t="str">
        <f t="shared" si="208"/>
        <v>0</v>
      </c>
      <c r="BP275" s="135">
        <f t="shared" si="223"/>
        <v>7992275.306666667</v>
      </c>
      <c r="BQ275" s="135">
        <f t="shared" si="224"/>
        <v>0</v>
      </c>
      <c r="BR275" s="141">
        <f t="shared" si="209"/>
        <v>1332045.8844444444</v>
      </c>
      <c r="BS275" s="185">
        <v>1222145.893333333</v>
      </c>
      <c r="BT275" s="135" t="str">
        <f t="shared" si="210"/>
        <v>0</v>
      </c>
      <c r="BU275" s="135">
        <f t="shared" si="225"/>
        <v>7332875.3599999985</v>
      </c>
      <c r="BV275" s="135">
        <f t="shared" si="211"/>
        <v>0</v>
      </c>
      <c r="BW275" s="141">
        <f t="shared" si="212"/>
        <v>1222145.893333333</v>
      </c>
      <c r="BX275" s="185">
        <v>1069119.0666666664</v>
      </c>
      <c r="BY275" s="135" t="str">
        <f t="shared" si="213"/>
        <v>0</v>
      </c>
      <c r="BZ275" s="135">
        <f t="shared" si="226"/>
        <v>6414714.3999999985</v>
      </c>
      <c r="CA275" s="135">
        <f t="shared" si="214"/>
        <v>0</v>
      </c>
      <c r="CB275" s="141">
        <f t="shared" si="215"/>
        <v>1069119.0666666664</v>
      </c>
      <c r="CC275" s="230">
        <f t="shared" si="216"/>
        <v>1028043.9488888888</v>
      </c>
      <c r="CD275" s="135" t="str">
        <f t="shared" si="217"/>
        <v>0</v>
      </c>
      <c r="CE275" s="135">
        <f t="shared" si="227"/>
        <v>6168263.693333333</v>
      </c>
      <c r="CF275" s="135">
        <f t="shared" si="218"/>
        <v>0</v>
      </c>
      <c r="CG275" s="141">
        <f t="shared" si="219"/>
        <v>1028043.9488888888</v>
      </c>
      <c r="CH275" s="185">
        <v>0</v>
      </c>
      <c r="CI275" s="135" t="str">
        <f t="shared" si="220"/>
        <v>0</v>
      </c>
      <c r="CJ275" s="135">
        <f t="shared" si="228"/>
        <v>0</v>
      </c>
      <c r="CK275" s="135">
        <f t="shared" si="221"/>
        <v>0</v>
      </c>
      <c r="CL275" s="141">
        <f t="shared" si="222"/>
        <v>0</v>
      </c>
    </row>
    <row r="276" spans="1:90" ht="12.75">
      <c r="A276" s="3"/>
      <c r="B276" s="3" t="s">
        <v>377</v>
      </c>
      <c r="C276" s="2" t="s">
        <v>279</v>
      </c>
      <c r="D276" s="5">
        <f t="shared" si="205"/>
        <v>100504</v>
      </c>
      <c r="E276" s="190">
        <v>1152</v>
      </c>
      <c r="F276" s="18">
        <f t="shared" si="206"/>
        <v>346</v>
      </c>
      <c r="G276" s="214">
        <v>4.82794474130178</v>
      </c>
      <c r="H276" s="202">
        <v>144</v>
      </c>
      <c r="I276"/>
      <c r="J276" s="196">
        <v>52173</v>
      </c>
      <c r="K276" s="196">
        <v>18467</v>
      </c>
      <c r="L276" s="196">
        <v>18652</v>
      </c>
      <c r="M276" s="196">
        <v>6427</v>
      </c>
      <c r="N276" s="196">
        <v>3483</v>
      </c>
      <c r="O276" s="196">
        <v>882</v>
      </c>
      <c r="P276" s="196">
        <v>378</v>
      </c>
      <c r="Q276" s="196">
        <v>42</v>
      </c>
      <c r="R276" s="196">
        <v>100504</v>
      </c>
      <c r="S276" s="5"/>
      <c r="T276" s="9">
        <f t="shared" si="183"/>
        <v>0.5191136671177267</v>
      </c>
      <c r="U276" s="9">
        <f t="shared" si="184"/>
        <v>0.18374393058982727</v>
      </c>
      <c r="V276" s="9">
        <f t="shared" si="185"/>
        <v>0.18558465334713045</v>
      </c>
      <c r="W276" s="9">
        <f t="shared" si="186"/>
        <v>0.0639477035739871</v>
      </c>
      <c r="X276" s="9">
        <f t="shared" si="187"/>
        <v>0.0346553371010109</v>
      </c>
      <c r="Y276" s="9">
        <f t="shared" si="188"/>
        <v>0.008775770118602245</v>
      </c>
      <c r="Z276" s="9">
        <f t="shared" si="189"/>
        <v>0.003761044336543819</v>
      </c>
      <c r="AA276" s="9">
        <f t="shared" si="190"/>
        <v>0.00041789381517153544</v>
      </c>
      <c r="AB276" s="9"/>
      <c r="AC276" s="196">
        <v>69</v>
      </c>
      <c r="AD276" s="196">
        <v>106</v>
      </c>
      <c r="AE276" s="196">
        <v>78</v>
      </c>
      <c r="AF276" s="196">
        <v>50</v>
      </c>
      <c r="AG276" s="196">
        <v>19</v>
      </c>
      <c r="AH276" s="196">
        <v>6</v>
      </c>
      <c r="AI276" s="196">
        <v>6</v>
      </c>
      <c r="AJ276" s="196">
        <v>0</v>
      </c>
      <c r="AK276" s="196">
        <v>334</v>
      </c>
      <c r="AL276" s="5"/>
      <c r="AM276" s="193">
        <v>31</v>
      </c>
      <c r="AN276" s="193">
        <v>-11</v>
      </c>
      <c r="AO276" s="193">
        <v>-31</v>
      </c>
      <c r="AP276" s="193">
        <v>1</v>
      </c>
      <c r="AQ276" s="193">
        <v>-2</v>
      </c>
      <c r="AR276" s="193">
        <v>-3</v>
      </c>
      <c r="AS276" s="193">
        <v>3</v>
      </c>
      <c r="AT276" s="193">
        <v>0</v>
      </c>
      <c r="AU276" s="193">
        <v>-12</v>
      </c>
      <c r="AV276">
        <f t="shared" si="191"/>
        <v>-31</v>
      </c>
      <c r="AW276">
        <f t="shared" si="192"/>
        <v>11</v>
      </c>
      <c r="AX276">
        <f t="shared" si="193"/>
        <v>31</v>
      </c>
      <c r="AY276">
        <f t="shared" si="194"/>
        <v>-1</v>
      </c>
      <c r="AZ276">
        <f t="shared" si="195"/>
        <v>2</v>
      </c>
      <c r="BA276">
        <f t="shared" si="196"/>
        <v>3</v>
      </c>
      <c r="BB276">
        <f t="shared" si="197"/>
        <v>-3</v>
      </c>
      <c r="BC276">
        <f t="shared" si="198"/>
        <v>0</v>
      </c>
      <c r="BD276">
        <f t="shared" si="199"/>
        <v>12</v>
      </c>
      <c r="BG276" s="188">
        <v>637894.2866666667</v>
      </c>
      <c r="BH276" s="107" t="str">
        <f t="shared" si="200"/>
        <v>0</v>
      </c>
      <c r="BI276" s="108">
        <f t="shared" si="201"/>
        <v>3827365.7200000007</v>
      </c>
      <c r="BJ276" s="27">
        <f t="shared" si="202"/>
        <v>0</v>
      </c>
      <c r="BK276" s="25" t="str">
        <f t="shared" si="203"/>
        <v>100%</v>
      </c>
      <c r="BL276" s="26" t="str">
        <f t="shared" si="204"/>
        <v>0%</v>
      </c>
      <c r="BM276" s="111">
        <f t="shared" si="207"/>
        <v>637894.2866666667</v>
      </c>
      <c r="BN276" s="186">
        <v>750943.4122222221</v>
      </c>
      <c r="BO276" s="135" t="str">
        <f t="shared" si="208"/>
        <v>0</v>
      </c>
      <c r="BP276" s="135">
        <f t="shared" si="223"/>
        <v>4505660.473333333</v>
      </c>
      <c r="BQ276" s="135">
        <f t="shared" si="224"/>
        <v>0</v>
      </c>
      <c r="BR276" s="141">
        <f t="shared" si="209"/>
        <v>750943.4122222221</v>
      </c>
      <c r="BS276" s="185">
        <v>983583.7544444446</v>
      </c>
      <c r="BT276" s="135" t="str">
        <f t="shared" si="210"/>
        <v>0</v>
      </c>
      <c r="BU276" s="135">
        <f t="shared" si="225"/>
        <v>5901502.526666667</v>
      </c>
      <c r="BV276" s="135">
        <f t="shared" si="211"/>
        <v>0</v>
      </c>
      <c r="BW276" s="141">
        <f t="shared" si="212"/>
        <v>983583.7544444446</v>
      </c>
      <c r="BX276" s="185">
        <v>641718.5333333333</v>
      </c>
      <c r="BY276" s="135" t="str">
        <f t="shared" si="213"/>
        <v>0</v>
      </c>
      <c r="BZ276" s="135">
        <f t="shared" si="226"/>
        <v>3850311.2</v>
      </c>
      <c r="CA276" s="135">
        <f t="shared" si="214"/>
        <v>0</v>
      </c>
      <c r="CB276" s="141">
        <f t="shared" si="215"/>
        <v>641718.5333333333</v>
      </c>
      <c r="CC276" s="230">
        <f t="shared" si="216"/>
        <v>499438.77111111116</v>
      </c>
      <c r="CD276" s="135" t="str">
        <f t="shared" si="217"/>
        <v>0</v>
      </c>
      <c r="CE276" s="135">
        <f t="shared" si="227"/>
        <v>2996632.626666667</v>
      </c>
      <c r="CF276" s="135">
        <f t="shared" si="218"/>
        <v>0</v>
      </c>
      <c r="CG276" s="141">
        <f t="shared" si="219"/>
        <v>499438.77111111116</v>
      </c>
      <c r="CH276" s="185">
        <v>0</v>
      </c>
      <c r="CI276" s="135" t="str">
        <f t="shared" si="220"/>
        <v>0</v>
      </c>
      <c r="CJ276" s="135">
        <f t="shared" si="228"/>
        <v>0</v>
      </c>
      <c r="CK276" s="135">
        <f t="shared" si="221"/>
        <v>0</v>
      </c>
      <c r="CL276" s="141">
        <f t="shared" si="222"/>
        <v>0</v>
      </c>
    </row>
    <row r="277" spans="1:90" ht="12.75">
      <c r="A277" s="3" t="s">
        <v>398</v>
      </c>
      <c r="B277" s="3" t="s">
        <v>390</v>
      </c>
      <c r="C277" s="2" t="s">
        <v>280</v>
      </c>
      <c r="D277" s="5">
        <f t="shared" si="205"/>
        <v>32051</v>
      </c>
      <c r="E277" s="190">
        <v>203</v>
      </c>
      <c r="F277" s="18">
        <f t="shared" si="206"/>
        <v>10</v>
      </c>
      <c r="G277" s="214">
        <v>6.767721046843397</v>
      </c>
      <c r="H277" s="202">
        <v>16</v>
      </c>
      <c r="I277"/>
      <c r="J277" s="196">
        <v>9361</v>
      </c>
      <c r="K277" s="196">
        <v>11681</v>
      </c>
      <c r="L277" s="196">
        <v>5355</v>
      </c>
      <c r="M277" s="196">
        <v>3494</v>
      </c>
      <c r="N277" s="196">
        <v>1694</v>
      </c>
      <c r="O277" s="196">
        <v>399</v>
      </c>
      <c r="P277" s="196">
        <v>62</v>
      </c>
      <c r="Q277" s="196">
        <v>5</v>
      </c>
      <c r="R277" s="196">
        <v>32051</v>
      </c>
      <c r="S277" s="5"/>
      <c r="T277" s="9">
        <f t="shared" si="183"/>
        <v>0.29206577017877755</v>
      </c>
      <c r="U277" s="9">
        <f t="shared" si="184"/>
        <v>0.364450407163583</v>
      </c>
      <c r="V277" s="9">
        <f t="shared" si="185"/>
        <v>0.16707747028173847</v>
      </c>
      <c r="W277" s="9">
        <f t="shared" si="186"/>
        <v>0.10901375932108202</v>
      </c>
      <c r="X277" s="9">
        <f t="shared" si="187"/>
        <v>0.05285326510873296</v>
      </c>
      <c r="Y277" s="9">
        <f t="shared" si="188"/>
        <v>0.012448909550404043</v>
      </c>
      <c r="Z277" s="9">
        <f t="shared" si="189"/>
        <v>0.0019344170228698012</v>
      </c>
      <c r="AA277" s="9">
        <f t="shared" si="190"/>
        <v>0.00015600137281208075</v>
      </c>
      <c r="AB277" s="9"/>
      <c r="AC277" s="196">
        <v>15</v>
      </c>
      <c r="AD277" s="196">
        <v>12</v>
      </c>
      <c r="AE277" s="196">
        <v>22</v>
      </c>
      <c r="AF277" s="196">
        <v>-12</v>
      </c>
      <c r="AG277" s="196">
        <v>23</v>
      </c>
      <c r="AH277" s="196">
        <v>1</v>
      </c>
      <c r="AI277" s="196">
        <v>-1</v>
      </c>
      <c r="AJ277" s="196">
        <v>0</v>
      </c>
      <c r="AK277" s="196">
        <v>60</v>
      </c>
      <c r="AL277" s="5"/>
      <c r="AM277" s="193">
        <v>22</v>
      </c>
      <c r="AN277" s="193">
        <v>27</v>
      </c>
      <c r="AO277" s="193">
        <v>-3</v>
      </c>
      <c r="AP277" s="193">
        <v>4</v>
      </c>
      <c r="AQ277" s="193">
        <v>-1</v>
      </c>
      <c r="AR277" s="193">
        <v>0</v>
      </c>
      <c r="AS277" s="193">
        <v>1</v>
      </c>
      <c r="AT277" s="193">
        <v>0</v>
      </c>
      <c r="AU277" s="193">
        <v>50</v>
      </c>
      <c r="AV277">
        <f t="shared" si="191"/>
        <v>-22</v>
      </c>
      <c r="AW277">
        <f t="shared" si="192"/>
        <v>-27</v>
      </c>
      <c r="AX277">
        <f t="shared" si="193"/>
        <v>3</v>
      </c>
      <c r="AY277">
        <f t="shared" si="194"/>
        <v>-4</v>
      </c>
      <c r="AZ277">
        <f t="shared" si="195"/>
        <v>1</v>
      </c>
      <c r="BA277">
        <f t="shared" si="196"/>
        <v>0</v>
      </c>
      <c r="BB277">
        <f t="shared" si="197"/>
        <v>-1</v>
      </c>
      <c r="BC277">
        <f t="shared" si="198"/>
        <v>0</v>
      </c>
      <c r="BD277">
        <f t="shared" si="199"/>
        <v>-50</v>
      </c>
      <c r="BG277" s="188">
        <v>156075.4133333333</v>
      </c>
      <c r="BH277" s="107">
        <f t="shared" si="200"/>
        <v>39018.853333333325</v>
      </c>
      <c r="BI277" s="108">
        <f t="shared" si="201"/>
        <v>936452.4799999997</v>
      </c>
      <c r="BJ277" s="27">
        <f t="shared" si="202"/>
        <v>234113.11999999994</v>
      </c>
      <c r="BK277" s="25">
        <f t="shared" si="203"/>
        <v>0.8</v>
      </c>
      <c r="BL277" s="26">
        <f t="shared" si="204"/>
        <v>0.2</v>
      </c>
      <c r="BM277" s="111">
        <f t="shared" si="207"/>
        <v>156075.4133333333</v>
      </c>
      <c r="BN277" s="186">
        <v>123608.23644444445</v>
      </c>
      <c r="BO277" s="135">
        <f t="shared" si="208"/>
        <v>30902.059111111113</v>
      </c>
      <c r="BP277" s="135">
        <f t="shared" si="223"/>
        <v>741649.4186666667</v>
      </c>
      <c r="BQ277" s="135">
        <f t="shared" si="224"/>
        <v>185412.35466666668</v>
      </c>
      <c r="BR277" s="141">
        <f t="shared" si="209"/>
        <v>123608.23644444445</v>
      </c>
      <c r="BS277" s="185">
        <v>108853.68888888891</v>
      </c>
      <c r="BT277" s="135">
        <f t="shared" si="210"/>
        <v>27213.422222222227</v>
      </c>
      <c r="BU277" s="135">
        <f t="shared" si="225"/>
        <v>653122.1333333334</v>
      </c>
      <c r="BV277" s="135">
        <f t="shared" si="211"/>
        <v>163280.53333333335</v>
      </c>
      <c r="BW277" s="141">
        <f t="shared" si="212"/>
        <v>108853.68888888891</v>
      </c>
      <c r="BX277" s="185">
        <v>139625.38666666666</v>
      </c>
      <c r="BY277" s="135">
        <f t="shared" si="213"/>
        <v>34906.346666666665</v>
      </c>
      <c r="BZ277" s="135">
        <f t="shared" si="226"/>
        <v>837752.32</v>
      </c>
      <c r="CA277" s="135">
        <f t="shared" si="214"/>
        <v>209438.08</v>
      </c>
      <c r="CB277" s="141">
        <f t="shared" si="215"/>
        <v>139625.38666666666</v>
      </c>
      <c r="CC277" s="230">
        <f t="shared" si="216"/>
        <v>24835.989333333328</v>
      </c>
      <c r="CD277" s="135">
        <f t="shared" si="217"/>
        <v>6208.997333333332</v>
      </c>
      <c r="CE277" s="135">
        <f t="shared" si="227"/>
        <v>149015.93599999996</v>
      </c>
      <c r="CF277" s="135">
        <f t="shared" si="218"/>
        <v>37253.98399999999</v>
      </c>
      <c r="CG277" s="141">
        <f t="shared" si="219"/>
        <v>24835.989333333328</v>
      </c>
      <c r="CH277" s="185">
        <v>0</v>
      </c>
      <c r="CI277" s="135">
        <f t="shared" si="220"/>
        <v>0</v>
      </c>
      <c r="CJ277" s="135">
        <f t="shared" si="228"/>
        <v>0</v>
      </c>
      <c r="CK277" s="135">
        <f t="shared" si="221"/>
        <v>0</v>
      </c>
      <c r="CL277" s="141">
        <f t="shared" si="222"/>
        <v>0</v>
      </c>
    </row>
    <row r="278" spans="1:90" ht="12.75">
      <c r="A278" s="3" t="s">
        <v>407</v>
      </c>
      <c r="B278" s="3" t="s">
        <v>375</v>
      </c>
      <c r="C278" s="2" t="s">
        <v>281</v>
      </c>
      <c r="D278" s="5">
        <f t="shared" si="205"/>
        <v>35660</v>
      </c>
      <c r="E278" s="190">
        <v>274</v>
      </c>
      <c r="F278" s="18">
        <f t="shared" si="206"/>
        <v>200</v>
      </c>
      <c r="G278" s="214">
        <v>13.901725726236167</v>
      </c>
      <c r="H278" s="202">
        <v>57</v>
      </c>
      <c r="I278"/>
      <c r="J278" s="196">
        <v>898</v>
      </c>
      <c r="K278" s="196">
        <v>2109</v>
      </c>
      <c r="L278" s="196">
        <v>4926</v>
      </c>
      <c r="M278" s="196">
        <v>8543</v>
      </c>
      <c r="N278" s="196">
        <v>7273</v>
      </c>
      <c r="O278" s="196">
        <v>4715</v>
      </c>
      <c r="P278" s="196">
        <v>6039</v>
      </c>
      <c r="Q278" s="196">
        <v>1157</v>
      </c>
      <c r="R278" s="196">
        <v>35660</v>
      </c>
      <c r="S278" s="5"/>
      <c r="T278" s="9">
        <f t="shared" si="183"/>
        <v>0.02518227706113292</v>
      </c>
      <c r="U278" s="9">
        <f t="shared" si="184"/>
        <v>0.05914189568143578</v>
      </c>
      <c r="V278" s="9">
        <f t="shared" si="185"/>
        <v>0.13813796971396522</v>
      </c>
      <c r="W278" s="9">
        <f t="shared" si="186"/>
        <v>0.2395681435782389</v>
      </c>
      <c r="X278" s="9">
        <f t="shared" si="187"/>
        <v>0.20395401009534492</v>
      </c>
      <c r="Y278" s="9">
        <f t="shared" si="188"/>
        <v>0.13222097588334267</v>
      </c>
      <c r="Z278" s="9">
        <f t="shared" si="189"/>
        <v>0.16934941110487942</v>
      </c>
      <c r="AA278" s="9">
        <f t="shared" si="190"/>
        <v>0.03244531688166012</v>
      </c>
      <c r="AB278" s="9"/>
      <c r="AC278" s="196">
        <v>18</v>
      </c>
      <c r="AD278" s="196">
        <v>6</v>
      </c>
      <c r="AE278" s="196">
        <v>-7</v>
      </c>
      <c r="AF278" s="196">
        <v>70</v>
      </c>
      <c r="AG278" s="196">
        <v>60</v>
      </c>
      <c r="AH278" s="196">
        <v>18</v>
      </c>
      <c r="AI278" s="196">
        <v>36</v>
      </c>
      <c r="AJ278" s="196">
        <v>18</v>
      </c>
      <c r="AK278" s="196">
        <v>219</v>
      </c>
      <c r="AL278" s="5"/>
      <c r="AM278" s="193">
        <v>-2</v>
      </c>
      <c r="AN278" s="193">
        <v>6</v>
      </c>
      <c r="AO278" s="193">
        <v>10</v>
      </c>
      <c r="AP278" s="193">
        <v>12</v>
      </c>
      <c r="AQ278" s="193">
        <v>3</v>
      </c>
      <c r="AR278" s="193">
        <v>-5</v>
      </c>
      <c r="AS278" s="193">
        <v>-3</v>
      </c>
      <c r="AT278" s="193">
        <v>-2</v>
      </c>
      <c r="AU278" s="193">
        <v>19</v>
      </c>
      <c r="AV278">
        <f t="shared" si="191"/>
        <v>2</v>
      </c>
      <c r="AW278">
        <f t="shared" si="192"/>
        <v>-6</v>
      </c>
      <c r="AX278">
        <f t="shared" si="193"/>
        <v>-10</v>
      </c>
      <c r="AY278">
        <f t="shared" si="194"/>
        <v>-12</v>
      </c>
      <c r="AZ278">
        <f t="shared" si="195"/>
        <v>-3</v>
      </c>
      <c r="BA278">
        <f t="shared" si="196"/>
        <v>5</v>
      </c>
      <c r="BB278">
        <f t="shared" si="197"/>
        <v>3</v>
      </c>
      <c r="BC278">
        <f t="shared" si="198"/>
        <v>2</v>
      </c>
      <c r="BD278">
        <f t="shared" si="199"/>
        <v>-19</v>
      </c>
      <c r="BG278" s="188">
        <v>234241.0506666667</v>
      </c>
      <c r="BH278" s="107">
        <f t="shared" si="200"/>
        <v>58560.26266666668</v>
      </c>
      <c r="BI278" s="108">
        <f t="shared" si="201"/>
        <v>1405446.3040000002</v>
      </c>
      <c r="BJ278" s="27">
        <f t="shared" si="202"/>
        <v>351361.57600000006</v>
      </c>
      <c r="BK278" s="25">
        <f t="shared" si="203"/>
        <v>0.8</v>
      </c>
      <c r="BL278" s="26">
        <f t="shared" si="204"/>
        <v>0.2</v>
      </c>
      <c r="BM278" s="111">
        <f t="shared" si="207"/>
        <v>234241.0506666667</v>
      </c>
      <c r="BN278" s="186">
        <v>296308.9777777778</v>
      </c>
      <c r="BO278" s="135">
        <f t="shared" si="208"/>
        <v>74077.24444444446</v>
      </c>
      <c r="BP278" s="135">
        <f t="shared" si="223"/>
        <v>1777853.866666667</v>
      </c>
      <c r="BQ278" s="135">
        <f t="shared" si="224"/>
        <v>444463.46666666673</v>
      </c>
      <c r="BR278" s="141">
        <f t="shared" si="209"/>
        <v>296308.9777777778</v>
      </c>
      <c r="BS278" s="185">
        <v>395482.9777777778</v>
      </c>
      <c r="BT278" s="135">
        <f t="shared" si="210"/>
        <v>98870.74444444446</v>
      </c>
      <c r="BU278" s="135">
        <f t="shared" si="225"/>
        <v>2372897.866666667</v>
      </c>
      <c r="BV278" s="135">
        <f t="shared" si="211"/>
        <v>593224.4666666668</v>
      </c>
      <c r="BW278" s="141">
        <f t="shared" si="212"/>
        <v>395482.9777777778</v>
      </c>
      <c r="BX278" s="185">
        <v>316228.05333333334</v>
      </c>
      <c r="BY278" s="135">
        <f t="shared" si="213"/>
        <v>79057.01333333334</v>
      </c>
      <c r="BZ278" s="135">
        <f t="shared" si="226"/>
        <v>1897368.32</v>
      </c>
      <c r="CA278" s="135">
        <f t="shared" si="214"/>
        <v>474342.08</v>
      </c>
      <c r="CB278" s="141">
        <f t="shared" si="215"/>
        <v>316228.05333333334</v>
      </c>
      <c r="CC278" s="230">
        <f t="shared" si="216"/>
        <v>326127.86311111116</v>
      </c>
      <c r="CD278" s="135">
        <f t="shared" si="217"/>
        <v>81531.96577777779</v>
      </c>
      <c r="CE278" s="135">
        <f t="shared" si="227"/>
        <v>1956767.178666667</v>
      </c>
      <c r="CF278" s="135">
        <f t="shared" si="218"/>
        <v>489191.79466666677</v>
      </c>
      <c r="CG278" s="141">
        <f t="shared" si="219"/>
        <v>326127.86311111116</v>
      </c>
      <c r="CH278" s="185">
        <v>0</v>
      </c>
      <c r="CI278" s="135">
        <f t="shared" si="220"/>
        <v>0</v>
      </c>
      <c r="CJ278" s="135">
        <f t="shared" si="228"/>
        <v>0</v>
      </c>
      <c r="CK278" s="135">
        <f t="shared" si="221"/>
        <v>0</v>
      </c>
      <c r="CL278" s="141">
        <f t="shared" si="222"/>
        <v>0</v>
      </c>
    </row>
    <row r="279" spans="1:90" ht="12.75">
      <c r="A279" s="3" t="s">
        <v>408</v>
      </c>
      <c r="B279" s="3" t="s">
        <v>389</v>
      </c>
      <c r="C279" s="2" t="s">
        <v>282</v>
      </c>
      <c r="D279" s="5">
        <f t="shared" si="205"/>
        <v>51153</v>
      </c>
      <c r="E279" s="190">
        <v>473</v>
      </c>
      <c r="F279" s="18">
        <f t="shared" si="206"/>
        <v>677</v>
      </c>
      <c r="G279" s="214">
        <v>7.805241183356386</v>
      </c>
      <c r="H279" s="202">
        <v>177</v>
      </c>
      <c r="I279"/>
      <c r="J279" s="196">
        <v>7336</v>
      </c>
      <c r="K279" s="196">
        <v>15733</v>
      </c>
      <c r="L279" s="196">
        <v>9993</v>
      </c>
      <c r="M279" s="196">
        <v>7272</v>
      </c>
      <c r="N279" s="196">
        <v>5761</v>
      </c>
      <c r="O279" s="196">
        <v>3416</v>
      </c>
      <c r="P279" s="196">
        <v>1542</v>
      </c>
      <c r="Q279" s="196">
        <v>100</v>
      </c>
      <c r="R279" s="196">
        <v>51153</v>
      </c>
      <c r="S279" s="5"/>
      <c r="T279" s="9">
        <f t="shared" si="183"/>
        <v>0.1434128985592243</v>
      </c>
      <c r="U279" s="9">
        <f t="shared" si="184"/>
        <v>0.30756749359763846</v>
      </c>
      <c r="V279" s="9">
        <f t="shared" si="185"/>
        <v>0.1953551111371767</v>
      </c>
      <c r="W279" s="9">
        <f t="shared" si="186"/>
        <v>0.14216175004398568</v>
      </c>
      <c r="X279" s="9">
        <f t="shared" si="187"/>
        <v>0.11262291556702442</v>
      </c>
      <c r="Y279" s="9">
        <f t="shared" si="188"/>
        <v>0.06678005200086017</v>
      </c>
      <c r="Z279" s="9">
        <f t="shared" si="189"/>
        <v>0.03014485953902997</v>
      </c>
      <c r="AA279" s="9">
        <f t="shared" si="190"/>
        <v>0.001954919555060309</v>
      </c>
      <c r="AB279" s="9"/>
      <c r="AC279" s="196">
        <v>-17</v>
      </c>
      <c r="AD279" s="196">
        <v>201</v>
      </c>
      <c r="AE279" s="196">
        <v>192</v>
      </c>
      <c r="AF279" s="196">
        <v>148</v>
      </c>
      <c r="AG279" s="196">
        <v>107</v>
      </c>
      <c r="AH279" s="196">
        <v>80</v>
      </c>
      <c r="AI279" s="196">
        <v>12</v>
      </c>
      <c r="AJ279" s="196">
        <v>-1</v>
      </c>
      <c r="AK279" s="196">
        <v>722</v>
      </c>
      <c r="AL279" s="5"/>
      <c r="AM279" s="193">
        <v>13</v>
      </c>
      <c r="AN279" s="193">
        <v>37</v>
      </c>
      <c r="AO279" s="193">
        <v>14</v>
      </c>
      <c r="AP279" s="193">
        <v>4</v>
      </c>
      <c r="AQ279" s="193">
        <v>-11</v>
      </c>
      <c r="AR279" s="193">
        <v>-15</v>
      </c>
      <c r="AS279" s="193">
        <v>1</v>
      </c>
      <c r="AT279" s="193">
        <v>2</v>
      </c>
      <c r="AU279" s="193">
        <v>45</v>
      </c>
      <c r="AV279">
        <f t="shared" si="191"/>
        <v>-13</v>
      </c>
      <c r="AW279">
        <f t="shared" si="192"/>
        <v>-37</v>
      </c>
      <c r="AX279">
        <f t="shared" si="193"/>
        <v>-14</v>
      </c>
      <c r="AY279">
        <f t="shared" si="194"/>
        <v>-4</v>
      </c>
      <c r="AZ279">
        <f t="shared" si="195"/>
        <v>11</v>
      </c>
      <c r="BA279">
        <f t="shared" si="196"/>
        <v>15</v>
      </c>
      <c r="BB279">
        <f t="shared" si="197"/>
        <v>-1</v>
      </c>
      <c r="BC279">
        <f t="shared" si="198"/>
        <v>-2</v>
      </c>
      <c r="BD279">
        <f t="shared" si="199"/>
        <v>-45</v>
      </c>
      <c r="BG279" s="188">
        <v>391979.5626666667</v>
      </c>
      <c r="BH279" s="107">
        <f t="shared" si="200"/>
        <v>97994.89066666667</v>
      </c>
      <c r="BI279" s="108">
        <f t="shared" si="201"/>
        <v>2351877.376</v>
      </c>
      <c r="BJ279" s="27">
        <f t="shared" si="202"/>
        <v>587969.344</v>
      </c>
      <c r="BK279" s="25">
        <f t="shared" si="203"/>
        <v>0.8</v>
      </c>
      <c r="BL279" s="26">
        <f t="shared" si="204"/>
        <v>0.2</v>
      </c>
      <c r="BM279" s="111">
        <f t="shared" si="207"/>
        <v>391979.5626666667</v>
      </c>
      <c r="BN279" s="186">
        <v>647745.4986666668</v>
      </c>
      <c r="BO279" s="135">
        <f t="shared" si="208"/>
        <v>161936.3746666667</v>
      </c>
      <c r="BP279" s="135">
        <f t="shared" si="223"/>
        <v>3886472.9920000006</v>
      </c>
      <c r="BQ279" s="135">
        <f t="shared" si="224"/>
        <v>971618.2480000001</v>
      </c>
      <c r="BR279" s="141">
        <f t="shared" si="209"/>
        <v>647745.4986666668</v>
      </c>
      <c r="BS279" s="185">
        <v>686945.9955555557</v>
      </c>
      <c r="BT279" s="135">
        <f t="shared" si="210"/>
        <v>171736.49888888892</v>
      </c>
      <c r="BU279" s="135">
        <f t="shared" si="225"/>
        <v>4121675.973333334</v>
      </c>
      <c r="BV279" s="135">
        <f t="shared" si="211"/>
        <v>1030418.9933333335</v>
      </c>
      <c r="BW279" s="141">
        <f t="shared" si="212"/>
        <v>686945.9955555557</v>
      </c>
      <c r="BX279" s="185">
        <v>576179.9466666667</v>
      </c>
      <c r="BY279" s="135">
        <f t="shared" si="213"/>
        <v>144044.98666666666</v>
      </c>
      <c r="BZ279" s="135">
        <f t="shared" si="226"/>
        <v>3457079.6799999997</v>
      </c>
      <c r="CA279" s="135">
        <f t="shared" si="214"/>
        <v>864269.9199999999</v>
      </c>
      <c r="CB279" s="141">
        <f t="shared" si="215"/>
        <v>576179.9466666667</v>
      </c>
      <c r="CC279" s="230">
        <f t="shared" si="216"/>
        <v>875804.3875555557</v>
      </c>
      <c r="CD279" s="135">
        <f t="shared" si="217"/>
        <v>218951.09688888892</v>
      </c>
      <c r="CE279" s="135">
        <f t="shared" si="227"/>
        <v>5254826.3253333345</v>
      </c>
      <c r="CF279" s="135">
        <f t="shared" si="218"/>
        <v>1313706.5813333336</v>
      </c>
      <c r="CG279" s="141">
        <f t="shared" si="219"/>
        <v>875804.3875555557</v>
      </c>
      <c r="CH279" s="185">
        <v>0</v>
      </c>
      <c r="CI279" s="135">
        <f t="shared" si="220"/>
        <v>0</v>
      </c>
      <c r="CJ279" s="135">
        <f t="shared" si="228"/>
        <v>0</v>
      </c>
      <c r="CK279" s="135">
        <f t="shared" si="221"/>
        <v>0</v>
      </c>
      <c r="CL279" s="141">
        <f t="shared" si="222"/>
        <v>0</v>
      </c>
    </row>
    <row r="280" spans="1:90" ht="12.75">
      <c r="A280" s="3" t="s">
        <v>405</v>
      </c>
      <c r="B280" s="3" t="s">
        <v>389</v>
      </c>
      <c r="C280" s="2" t="s">
        <v>283</v>
      </c>
      <c r="D280" s="5">
        <f t="shared" si="205"/>
        <v>59712</v>
      </c>
      <c r="E280" s="190">
        <v>372</v>
      </c>
      <c r="F280" s="18">
        <f t="shared" si="206"/>
        <v>877</v>
      </c>
      <c r="G280" s="214">
        <v>9.019066321147506</v>
      </c>
      <c r="H280" s="202">
        <v>214</v>
      </c>
      <c r="I280"/>
      <c r="J280" s="196">
        <v>8411</v>
      </c>
      <c r="K280" s="196">
        <v>13730</v>
      </c>
      <c r="L280" s="196">
        <v>13100</v>
      </c>
      <c r="M280" s="196">
        <v>11230</v>
      </c>
      <c r="N280" s="196">
        <v>7440</v>
      </c>
      <c r="O280" s="196">
        <v>3710</v>
      </c>
      <c r="P280" s="196">
        <v>1974</v>
      </c>
      <c r="Q280" s="196">
        <v>117</v>
      </c>
      <c r="R280" s="196">
        <v>59712</v>
      </c>
      <c r="S280" s="5"/>
      <c r="T280" s="9">
        <f t="shared" si="183"/>
        <v>0.1408594587352626</v>
      </c>
      <c r="U280" s="9">
        <f t="shared" si="184"/>
        <v>0.22993703108252947</v>
      </c>
      <c r="V280" s="9">
        <f t="shared" si="185"/>
        <v>0.21938638799571275</v>
      </c>
      <c r="W280" s="9">
        <f t="shared" si="186"/>
        <v>0.18806939978563772</v>
      </c>
      <c r="X280" s="9">
        <f t="shared" si="187"/>
        <v>0.12459807073954984</v>
      </c>
      <c r="Y280" s="9">
        <f t="shared" si="188"/>
        <v>0.06213156484458735</v>
      </c>
      <c r="Z280" s="9">
        <f t="shared" si="189"/>
        <v>0.033058681672025726</v>
      </c>
      <c r="AA280" s="9">
        <f t="shared" si="190"/>
        <v>0.0019594051446945337</v>
      </c>
      <c r="AB280" s="9"/>
      <c r="AC280" s="196">
        <v>86</v>
      </c>
      <c r="AD280" s="196">
        <v>202</v>
      </c>
      <c r="AE280" s="196">
        <v>222</v>
      </c>
      <c r="AF280" s="196">
        <v>211</v>
      </c>
      <c r="AG280" s="196">
        <v>85</v>
      </c>
      <c r="AH280" s="196">
        <v>45</v>
      </c>
      <c r="AI280" s="196">
        <v>12</v>
      </c>
      <c r="AJ280" s="196">
        <v>1</v>
      </c>
      <c r="AK280" s="196">
        <v>864</v>
      </c>
      <c r="AL280" s="5"/>
      <c r="AM280" s="193">
        <v>-15</v>
      </c>
      <c r="AN280" s="193">
        <v>25</v>
      </c>
      <c r="AO280" s="193">
        <v>-23</v>
      </c>
      <c r="AP280" s="193">
        <v>8</v>
      </c>
      <c r="AQ280" s="193">
        <v>-9</v>
      </c>
      <c r="AR280" s="193">
        <v>3</v>
      </c>
      <c r="AS280" s="193">
        <v>-1</v>
      </c>
      <c r="AT280" s="193">
        <v>-1</v>
      </c>
      <c r="AU280" s="193">
        <v>-13</v>
      </c>
      <c r="AV280">
        <f t="shared" si="191"/>
        <v>15</v>
      </c>
      <c r="AW280">
        <f t="shared" si="192"/>
        <v>-25</v>
      </c>
      <c r="AX280">
        <f t="shared" si="193"/>
        <v>23</v>
      </c>
      <c r="AY280">
        <f t="shared" si="194"/>
        <v>-8</v>
      </c>
      <c r="AZ280">
        <f t="shared" si="195"/>
        <v>9</v>
      </c>
      <c r="BA280">
        <f t="shared" si="196"/>
        <v>-3</v>
      </c>
      <c r="BB280">
        <f t="shared" si="197"/>
        <v>1</v>
      </c>
      <c r="BC280">
        <f t="shared" si="198"/>
        <v>1</v>
      </c>
      <c r="BD280">
        <f t="shared" si="199"/>
        <v>13</v>
      </c>
      <c r="BG280" s="188">
        <v>442256.31466666656</v>
      </c>
      <c r="BH280" s="107">
        <f t="shared" si="200"/>
        <v>110564.07866666664</v>
      </c>
      <c r="BI280" s="108">
        <f t="shared" si="201"/>
        <v>2653537.8879999993</v>
      </c>
      <c r="BJ280" s="27">
        <f t="shared" si="202"/>
        <v>663384.4719999998</v>
      </c>
      <c r="BK280" s="25">
        <f t="shared" si="203"/>
        <v>0.8</v>
      </c>
      <c r="BL280" s="26">
        <f t="shared" si="204"/>
        <v>0.2</v>
      </c>
      <c r="BM280" s="111">
        <f t="shared" si="207"/>
        <v>442256.31466666656</v>
      </c>
      <c r="BN280" s="186">
        <v>531756.0213333335</v>
      </c>
      <c r="BO280" s="135">
        <f t="shared" si="208"/>
        <v>132939.00533333336</v>
      </c>
      <c r="BP280" s="135">
        <f t="shared" si="223"/>
        <v>3190536.1280000005</v>
      </c>
      <c r="BQ280" s="135">
        <f t="shared" si="224"/>
        <v>797634.0320000001</v>
      </c>
      <c r="BR280" s="141">
        <f t="shared" si="209"/>
        <v>531756.0213333335</v>
      </c>
      <c r="BS280" s="185">
        <v>410467.43644444447</v>
      </c>
      <c r="BT280" s="135">
        <f t="shared" si="210"/>
        <v>102616.85911111112</v>
      </c>
      <c r="BU280" s="135">
        <f t="shared" si="225"/>
        <v>2462804.6186666666</v>
      </c>
      <c r="BV280" s="135">
        <f t="shared" si="211"/>
        <v>615701.1546666666</v>
      </c>
      <c r="BW280" s="141">
        <f t="shared" si="212"/>
        <v>410467.43644444447</v>
      </c>
      <c r="BX280" s="185">
        <v>695877.7600000001</v>
      </c>
      <c r="BY280" s="135">
        <f t="shared" si="213"/>
        <v>173969.44000000003</v>
      </c>
      <c r="BZ280" s="135">
        <f t="shared" si="226"/>
        <v>4175266.5600000005</v>
      </c>
      <c r="CA280" s="135">
        <f t="shared" si="214"/>
        <v>1043816.6400000001</v>
      </c>
      <c r="CB280" s="141">
        <f t="shared" si="215"/>
        <v>695877.7600000001</v>
      </c>
      <c r="CC280" s="230">
        <f t="shared" si="216"/>
        <v>1031135.5680000002</v>
      </c>
      <c r="CD280" s="135">
        <f t="shared" si="217"/>
        <v>257783.89200000005</v>
      </c>
      <c r="CE280" s="135">
        <f t="shared" si="227"/>
        <v>6186813.408000002</v>
      </c>
      <c r="CF280" s="135">
        <f t="shared" si="218"/>
        <v>1546703.3520000004</v>
      </c>
      <c r="CG280" s="141">
        <f t="shared" si="219"/>
        <v>1031135.5680000002</v>
      </c>
      <c r="CH280" s="185">
        <v>0</v>
      </c>
      <c r="CI280" s="135">
        <f t="shared" si="220"/>
        <v>0</v>
      </c>
      <c r="CJ280" s="135">
        <f t="shared" si="228"/>
        <v>0</v>
      </c>
      <c r="CK280" s="135">
        <f t="shared" si="221"/>
        <v>0</v>
      </c>
      <c r="CL280" s="141">
        <f t="shared" si="222"/>
        <v>0</v>
      </c>
    </row>
    <row r="281" spans="1:90" ht="12.75">
      <c r="A281" s="3"/>
      <c r="B281" s="3" t="s">
        <v>390</v>
      </c>
      <c r="C281" s="2" t="s">
        <v>284</v>
      </c>
      <c r="D281" s="5">
        <f t="shared" si="205"/>
        <v>71374</v>
      </c>
      <c r="E281" s="190">
        <v>463</v>
      </c>
      <c r="F281" s="18">
        <f t="shared" si="206"/>
        <v>790</v>
      </c>
      <c r="G281" s="214">
        <v>5.622302527833225</v>
      </c>
      <c r="H281" s="202">
        <v>403</v>
      </c>
      <c r="I281"/>
      <c r="J281" s="196">
        <v>26169</v>
      </c>
      <c r="K281" s="196">
        <v>18891</v>
      </c>
      <c r="L281" s="196">
        <v>10825</v>
      </c>
      <c r="M281" s="196">
        <v>7886</v>
      </c>
      <c r="N281" s="196">
        <v>4489</v>
      </c>
      <c r="O281" s="196">
        <v>2060</v>
      </c>
      <c r="P281" s="196">
        <v>1004</v>
      </c>
      <c r="Q281" s="196">
        <v>50</v>
      </c>
      <c r="R281" s="196">
        <v>71374</v>
      </c>
      <c r="S281" s="5"/>
      <c r="T281" s="9">
        <f t="shared" si="183"/>
        <v>0.3666461176338723</v>
      </c>
      <c r="U281" s="9">
        <f t="shared" si="184"/>
        <v>0.2646762126264466</v>
      </c>
      <c r="V281" s="9">
        <f t="shared" si="185"/>
        <v>0.15166587272676324</v>
      </c>
      <c r="W281" s="9">
        <f t="shared" si="186"/>
        <v>0.1104884131476448</v>
      </c>
      <c r="X281" s="9">
        <f t="shared" si="187"/>
        <v>0.06289405105500602</v>
      </c>
      <c r="Y281" s="9">
        <f t="shared" si="188"/>
        <v>0.02886205060666349</v>
      </c>
      <c r="Z281" s="9">
        <f t="shared" si="189"/>
        <v>0.014066746994703954</v>
      </c>
      <c r="AA281" s="9">
        <f t="shared" si="190"/>
        <v>0.0007005352088995993</v>
      </c>
      <c r="AB281" s="9"/>
      <c r="AC281" s="196">
        <v>64</v>
      </c>
      <c r="AD281" s="196">
        <v>290</v>
      </c>
      <c r="AE281" s="196">
        <v>269</v>
      </c>
      <c r="AF281" s="196">
        <v>154</v>
      </c>
      <c r="AG281" s="196">
        <v>45</v>
      </c>
      <c r="AH281" s="196">
        <v>27</v>
      </c>
      <c r="AI281" s="196">
        <v>9</v>
      </c>
      <c r="AJ281" s="196">
        <v>0</v>
      </c>
      <c r="AK281" s="196">
        <v>858</v>
      </c>
      <c r="AL281" s="5"/>
      <c r="AM281" s="193">
        <v>86</v>
      </c>
      <c r="AN281" s="193">
        <v>3</v>
      </c>
      <c r="AO281" s="193">
        <v>-5</v>
      </c>
      <c r="AP281" s="193">
        <v>-9</v>
      </c>
      <c r="AQ281" s="193">
        <v>-7</v>
      </c>
      <c r="AR281" s="193">
        <v>-2</v>
      </c>
      <c r="AS281" s="193">
        <v>1</v>
      </c>
      <c r="AT281" s="193">
        <v>1</v>
      </c>
      <c r="AU281" s="193">
        <v>68</v>
      </c>
      <c r="AV281">
        <f t="shared" si="191"/>
        <v>-86</v>
      </c>
      <c r="AW281">
        <f t="shared" si="192"/>
        <v>-3</v>
      </c>
      <c r="AX281">
        <f t="shared" si="193"/>
        <v>5</v>
      </c>
      <c r="AY281">
        <f t="shared" si="194"/>
        <v>9</v>
      </c>
      <c r="AZ281">
        <f t="shared" si="195"/>
        <v>7</v>
      </c>
      <c r="BA281">
        <f t="shared" si="196"/>
        <v>2</v>
      </c>
      <c r="BB281">
        <f t="shared" si="197"/>
        <v>-1</v>
      </c>
      <c r="BC281">
        <f t="shared" si="198"/>
        <v>-1</v>
      </c>
      <c r="BD281">
        <f t="shared" si="199"/>
        <v>-68</v>
      </c>
      <c r="BG281" s="188">
        <v>615026.68</v>
      </c>
      <c r="BH281" s="107" t="str">
        <f t="shared" si="200"/>
        <v>0</v>
      </c>
      <c r="BI281" s="108">
        <f t="shared" si="201"/>
        <v>3690160.08</v>
      </c>
      <c r="BJ281" s="27">
        <f t="shared" si="202"/>
        <v>0</v>
      </c>
      <c r="BK281" s="25" t="str">
        <f t="shared" si="203"/>
        <v>100%</v>
      </c>
      <c r="BL281" s="26" t="str">
        <f t="shared" si="204"/>
        <v>0%</v>
      </c>
      <c r="BM281" s="111">
        <f t="shared" si="207"/>
        <v>615026.68</v>
      </c>
      <c r="BN281" s="186">
        <v>941337.2066666665</v>
      </c>
      <c r="BO281" s="135" t="str">
        <f t="shared" si="208"/>
        <v>0</v>
      </c>
      <c r="BP281" s="135">
        <f t="shared" si="223"/>
        <v>5648023.239999999</v>
      </c>
      <c r="BQ281" s="135">
        <f t="shared" si="224"/>
        <v>0</v>
      </c>
      <c r="BR281" s="141">
        <f t="shared" si="209"/>
        <v>941337.2066666665</v>
      </c>
      <c r="BS281" s="185">
        <v>698681.8277777778</v>
      </c>
      <c r="BT281" s="135" t="str">
        <f t="shared" si="210"/>
        <v>0</v>
      </c>
      <c r="BU281" s="135">
        <f t="shared" si="225"/>
        <v>4192090.966666667</v>
      </c>
      <c r="BV281" s="135">
        <f t="shared" si="211"/>
        <v>0</v>
      </c>
      <c r="BW281" s="141">
        <f t="shared" si="212"/>
        <v>698681.8277777778</v>
      </c>
      <c r="BX281" s="185">
        <v>1181880</v>
      </c>
      <c r="BY281" s="135" t="str">
        <f t="shared" si="213"/>
        <v>0</v>
      </c>
      <c r="BZ281" s="135">
        <f t="shared" si="226"/>
        <v>7091280</v>
      </c>
      <c r="CA281" s="135">
        <f t="shared" si="214"/>
        <v>0</v>
      </c>
      <c r="CB281" s="141">
        <f t="shared" si="215"/>
        <v>1181880</v>
      </c>
      <c r="CC281" s="230">
        <f t="shared" si="216"/>
        <v>1215448.2511111111</v>
      </c>
      <c r="CD281" s="135" t="str">
        <f t="shared" si="217"/>
        <v>0</v>
      </c>
      <c r="CE281" s="135">
        <f t="shared" si="227"/>
        <v>7292689.506666667</v>
      </c>
      <c r="CF281" s="135">
        <f t="shared" si="218"/>
        <v>0</v>
      </c>
      <c r="CG281" s="141">
        <f t="shared" si="219"/>
        <v>1215448.2511111111</v>
      </c>
      <c r="CH281" s="185">
        <v>0</v>
      </c>
      <c r="CI281" s="135" t="str">
        <f t="shared" si="220"/>
        <v>0</v>
      </c>
      <c r="CJ281" s="135">
        <f t="shared" si="228"/>
        <v>0</v>
      </c>
      <c r="CK281" s="135">
        <f t="shared" si="221"/>
        <v>0</v>
      </c>
      <c r="CL281" s="141">
        <f t="shared" si="222"/>
        <v>0</v>
      </c>
    </row>
    <row r="282" spans="1:90" ht="12.75">
      <c r="A282" s="3" t="s">
        <v>387</v>
      </c>
      <c r="B282" s="3" t="s">
        <v>384</v>
      </c>
      <c r="C282" s="2" t="s">
        <v>285</v>
      </c>
      <c r="D282" s="5">
        <f t="shared" si="205"/>
        <v>68521</v>
      </c>
      <c r="E282" s="190">
        <v>626</v>
      </c>
      <c r="F282" s="18">
        <f t="shared" si="206"/>
        <v>386</v>
      </c>
      <c r="G282" s="214">
        <v>6.252840296875924</v>
      </c>
      <c r="H282" s="202">
        <v>10</v>
      </c>
      <c r="I282"/>
      <c r="J282" s="196">
        <v>12840</v>
      </c>
      <c r="K282" s="196">
        <v>17393</v>
      </c>
      <c r="L282" s="196">
        <v>20655</v>
      </c>
      <c r="M282" s="196">
        <v>10389</v>
      </c>
      <c r="N282" s="196">
        <v>4738</v>
      </c>
      <c r="O282" s="196">
        <v>1639</v>
      </c>
      <c r="P282" s="196">
        <v>784</v>
      </c>
      <c r="Q282" s="196">
        <v>83</v>
      </c>
      <c r="R282" s="196">
        <v>68521</v>
      </c>
      <c r="S282" s="5"/>
      <c r="T282" s="9">
        <f t="shared" si="183"/>
        <v>0.18738780811721953</v>
      </c>
      <c r="U282" s="9">
        <f t="shared" si="184"/>
        <v>0.2538345908553582</v>
      </c>
      <c r="V282" s="9">
        <f t="shared" si="185"/>
        <v>0.3014404343194057</v>
      </c>
      <c r="W282" s="9">
        <f t="shared" si="186"/>
        <v>0.15161775222194657</v>
      </c>
      <c r="X282" s="9">
        <f t="shared" si="187"/>
        <v>0.06914668495789612</v>
      </c>
      <c r="Y282" s="9">
        <f t="shared" si="188"/>
        <v>0.0239196742604457</v>
      </c>
      <c r="Z282" s="9">
        <f t="shared" si="189"/>
        <v>0.011441747785350476</v>
      </c>
      <c r="AA282" s="9">
        <f t="shared" si="190"/>
        <v>0.0012113074823776652</v>
      </c>
      <c r="AB282" s="9"/>
      <c r="AC282" s="196">
        <v>107</v>
      </c>
      <c r="AD282" s="196">
        <v>78</v>
      </c>
      <c r="AE282" s="196">
        <v>36</v>
      </c>
      <c r="AF282" s="196">
        <v>64</v>
      </c>
      <c r="AG282" s="196">
        <v>19</v>
      </c>
      <c r="AH282" s="196">
        <v>4</v>
      </c>
      <c r="AI282" s="196">
        <v>0</v>
      </c>
      <c r="AJ282" s="196">
        <v>1</v>
      </c>
      <c r="AK282" s="196">
        <v>309</v>
      </c>
      <c r="AL282" s="5"/>
      <c r="AM282" s="193">
        <v>-16</v>
      </c>
      <c r="AN282" s="193">
        <v>-10</v>
      </c>
      <c r="AO282" s="193">
        <v>-33</v>
      </c>
      <c r="AP282" s="193">
        <v>-21</v>
      </c>
      <c r="AQ282" s="193">
        <v>4</v>
      </c>
      <c r="AR282" s="193">
        <v>2</v>
      </c>
      <c r="AS282" s="193">
        <v>-3</v>
      </c>
      <c r="AT282" s="193">
        <v>0</v>
      </c>
      <c r="AU282" s="193">
        <v>-77</v>
      </c>
      <c r="AV282">
        <f t="shared" si="191"/>
        <v>16</v>
      </c>
      <c r="AW282">
        <f t="shared" si="192"/>
        <v>10</v>
      </c>
      <c r="AX282">
        <f t="shared" si="193"/>
        <v>33</v>
      </c>
      <c r="AY282">
        <f t="shared" si="194"/>
        <v>21</v>
      </c>
      <c r="AZ282">
        <f t="shared" si="195"/>
        <v>-4</v>
      </c>
      <c r="BA282">
        <f t="shared" si="196"/>
        <v>-2</v>
      </c>
      <c r="BB282">
        <f t="shared" si="197"/>
        <v>3</v>
      </c>
      <c r="BC282">
        <f t="shared" si="198"/>
        <v>0</v>
      </c>
      <c r="BD282">
        <f t="shared" si="199"/>
        <v>77</v>
      </c>
      <c r="BG282" s="188">
        <v>282982.6346666667</v>
      </c>
      <c r="BH282" s="107">
        <f t="shared" si="200"/>
        <v>70745.65866666667</v>
      </c>
      <c r="BI282" s="108">
        <f t="shared" si="201"/>
        <v>1697895.8080000002</v>
      </c>
      <c r="BJ282" s="27">
        <f t="shared" si="202"/>
        <v>424473.95200000005</v>
      </c>
      <c r="BK282" s="25">
        <f t="shared" si="203"/>
        <v>0.8</v>
      </c>
      <c r="BL282" s="26">
        <f t="shared" si="204"/>
        <v>0.2</v>
      </c>
      <c r="BM282" s="111">
        <f t="shared" si="207"/>
        <v>282982.6346666667</v>
      </c>
      <c r="BN282" s="186">
        <v>387830.4648888889</v>
      </c>
      <c r="BO282" s="135">
        <f t="shared" si="208"/>
        <v>96957.61622222222</v>
      </c>
      <c r="BP282" s="135">
        <f t="shared" si="223"/>
        <v>2326982.7893333333</v>
      </c>
      <c r="BQ282" s="135">
        <f t="shared" si="224"/>
        <v>581745.6973333333</v>
      </c>
      <c r="BR282" s="141">
        <f t="shared" si="209"/>
        <v>387830.4648888889</v>
      </c>
      <c r="BS282" s="185">
        <v>380235.29955555557</v>
      </c>
      <c r="BT282" s="135">
        <f t="shared" si="210"/>
        <v>95058.82488888889</v>
      </c>
      <c r="BU282" s="135">
        <f t="shared" si="225"/>
        <v>2281411.7973333336</v>
      </c>
      <c r="BV282" s="135">
        <f t="shared" si="211"/>
        <v>570352.9493333334</v>
      </c>
      <c r="BW282" s="141">
        <f t="shared" si="212"/>
        <v>380235.29955555557</v>
      </c>
      <c r="BX282" s="185">
        <v>343756.0533333333</v>
      </c>
      <c r="BY282" s="135">
        <f t="shared" si="213"/>
        <v>85939.01333333332</v>
      </c>
      <c r="BZ282" s="135">
        <f t="shared" si="226"/>
        <v>2062536.3199999998</v>
      </c>
      <c r="CA282" s="135">
        <f t="shared" si="214"/>
        <v>515634.07999999996</v>
      </c>
      <c r="CB282" s="141">
        <f t="shared" si="215"/>
        <v>343756.0533333333</v>
      </c>
      <c r="CC282" s="230">
        <f t="shared" si="216"/>
        <v>384474.80000000005</v>
      </c>
      <c r="CD282" s="135">
        <f t="shared" si="217"/>
        <v>96118.70000000001</v>
      </c>
      <c r="CE282" s="135">
        <f t="shared" si="227"/>
        <v>2306848.8000000003</v>
      </c>
      <c r="CF282" s="135">
        <f t="shared" si="218"/>
        <v>576712.2000000001</v>
      </c>
      <c r="CG282" s="141">
        <f t="shared" si="219"/>
        <v>384474.80000000005</v>
      </c>
      <c r="CH282" s="185">
        <v>0</v>
      </c>
      <c r="CI282" s="135">
        <f t="shared" si="220"/>
        <v>0</v>
      </c>
      <c r="CJ282" s="135">
        <f t="shared" si="228"/>
        <v>0</v>
      </c>
      <c r="CK282" s="135">
        <f t="shared" si="221"/>
        <v>0</v>
      </c>
      <c r="CL282" s="141">
        <f t="shared" si="222"/>
        <v>0</v>
      </c>
    </row>
    <row r="283" spans="1:90" ht="12.75">
      <c r="A283" s="3" t="s">
        <v>388</v>
      </c>
      <c r="B283" s="3" t="s">
        <v>375</v>
      </c>
      <c r="C283" s="2" t="s">
        <v>286</v>
      </c>
      <c r="D283" s="5">
        <f t="shared" si="205"/>
        <v>50904</v>
      </c>
      <c r="E283" s="190">
        <v>194</v>
      </c>
      <c r="F283" s="18">
        <f t="shared" si="206"/>
        <v>685</v>
      </c>
      <c r="G283" s="214">
        <v>8.529951567405323</v>
      </c>
      <c r="H283" s="202">
        <v>149</v>
      </c>
      <c r="I283"/>
      <c r="J283" s="196">
        <v>2662</v>
      </c>
      <c r="K283" s="196">
        <v>8593</v>
      </c>
      <c r="L283" s="196">
        <v>13522</v>
      </c>
      <c r="M283" s="196">
        <v>9591</v>
      </c>
      <c r="N283" s="196">
        <v>7907</v>
      </c>
      <c r="O283" s="196">
        <v>4642</v>
      </c>
      <c r="P283" s="196">
        <v>3524</v>
      </c>
      <c r="Q283" s="196">
        <v>463</v>
      </c>
      <c r="R283" s="196">
        <v>50904</v>
      </c>
      <c r="S283" s="5"/>
      <c r="T283" s="9">
        <f t="shared" si="183"/>
        <v>0.052294515165802295</v>
      </c>
      <c r="U283" s="9">
        <f t="shared" si="184"/>
        <v>0.1688079522237938</v>
      </c>
      <c r="V283" s="9">
        <f t="shared" si="185"/>
        <v>0.2656372780135156</v>
      </c>
      <c r="W283" s="9">
        <f t="shared" si="186"/>
        <v>0.18841348420556342</v>
      </c>
      <c r="X283" s="9">
        <f t="shared" si="187"/>
        <v>0.15533160458903034</v>
      </c>
      <c r="Y283" s="9">
        <f t="shared" si="188"/>
        <v>0.0911912619833412</v>
      </c>
      <c r="Z283" s="9">
        <f t="shared" si="189"/>
        <v>0.06922835140656923</v>
      </c>
      <c r="AA283" s="9">
        <f t="shared" si="190"/>
        <v>0.009095552412384095</v>
      </c>
      <c r="AB283" s="9"/>
      <c r="AC283" s="196">
        <v>21</v>
      </c>
      <c r="AD283" s="196">
        <v>130</v>
      </c>
      <c r="AE283" s="196">
        <v>152</v>
      </c>
      <c r="AF283" s="196">
        <v>215</v>
      </c>
      <c r="AG283" s="196">
        <v>68</v>
      </c>
      <c r="AH283" s="196">
        <v>58</v>
      </c>
      <c r="AI283" s="196">
        <v>41</v>
      </c>
      <c r="AJ283" s="196">
        <v>1</v>
      </c>
      <c r="AK283" s="196">
        <v>686</v>
      </c>
      <c r="AL283" s="5"/>
      <c r="AM283" s="193">
        <v>-5</v>
      </c>
      <c r="AN283" s="193">
        <v>-9</v>
      </c>
      <c r="AO283" s="193">
        <v>-4</v>
      </c>
      <c r="AP283" s="193">
        <v>0</v>
      </c>
      <c r="AQ283" s="193">
        <v>5</v>
      </c>
      <c r="AR283" s="193">
        <v>10</v>
      </c>
      <c r="AS283" s="193">
        <v>-1</v>
      </c>
      <c r="AT283" s="193">
        <v>5</v>
      </c>
      <c r="AU283" s="193">
        <v>1</v>
      </c>
      <c r="AV283">
        <f t="shared" si="191"/>
        <v>5</v>
      </c>
      <c r="AW283">
        <f t="shared" si="192"/>
        <v>9</v>
      </c>
      <c r="AX283">
        <f t="shared" si="193"/>
        <v>4</v>
      </c>
      <c r="AY283">
        <f t="shared" si="194"/>
        <v>0</v>
      </c>
      <c r="AZ283">
        <f t="shared" si="195"/>
        <v>-5</v>
      </c>
      <c r="BA283">
        <f t="shared" si="196"/>
        <v>-10</v>
      </c>
      <c r="BB283">
        <f t="shared" si="197"/>
        <v>1</v>
      </c>
      <c r="BC283">
        <f t="shared" si="198"/>
        <v>-5</v>
      </c>
      <c r="BD283">
        <f t="shared" si="199"/>
        <v>-1</v>
      </c>
      <c r="BG283" s="188">
        <v>409761.92533333343</v>
      </c>
      <c r="BH283" s="107">
        <f t="shared" si="200"/>
        <v>102440.48133333336</v>
      </c>
      <c r="BI283" s="108">
        <f t="shared" si="201"/>
        <v>2458571.5520000006</v>
      </c>
      <c r="BJ283" s="27">
        <f t="shared" si="202"/>
        <v>614642.8880000002</v>
      </c>
      <c r="BK283" s="25">
        <f t="shared" si="203"/>
        <v>0.8</v>
      </c>
      <c r="BL283" s="26">
        <f t="shared" si="204"/>
        <v>0.2</v>
      </c>
      <c r="BM283" s="111">
        <f t="shared" si="207"/>
        <v>409761.92533333343</v>
      </c>
      <c r="BN283" s="186">
        <v>459624.8071111111</v>
      </c>
      <c r="BO283" s="135">
        <f t="shared" si="208"/>
        <v>114906.20177777778</v>
      </c>
      <c r="BP283" s="135">
        <f t="shared" si="223"/>
        <v>2757748.842666667</v>
      </c>
      <c r="BQ283" s="135">
        <f t="shared" si="224"/>
        <v>689437.2106666667</v>
      </c>
      <c r="BR283" s="141">
        <f t="shared" si="209"/>
        <v>459624.8071111111</v>
      </c>
      <c r="BS283" s="185">
        <v>788648.0515555558</v>
      </c>
      <c r="BT283" s="135">
        <f t="shared" si="210"/>
        <v>197162.01288888894</v>
      </c>
      <c r="BU283" s="135">
        <f t="shared" si="225"/>
        <v>4731888.309333335</v>
      </c>
      <c r="BV283" s="135">
        <f t="shared" si="211"/>
        <v>1182972.0773333337</v>
      </c>
      <c r="BW283" s="141">
        <f t="shared" si="212"/>
        <v>788648.0515555558</v>
      </c>
      <c r="BX283" s="185">
        <v>1065158.08</v>
      </c>
      <c r="BY283" s="135">
        <f t="shared" si="213"/>
        <v>266289.52</v>
      </c>
      <c r="BZ283" s="135">
        <f t="shared" si="226"/>
        <v>6390948.48</v>
      </c>
      <c r="CA283" s="135">
        <f t="shared" si="214"/>
        <v>1597737.12</v>
      </c>
      <c r="CB283" s="141">
        <f t="shared" si="215"/>
        <v>1065158.08</v>
      </c>
      <c r="CC283" s="230">
        <f t="shared" si="216"/>
        <v>849043.7564444445</v>
      </c>
      <c r="CD283" s="135">
        <f t="shared" si="217"/>
        <v>212260.93911111113</v>
      </c>
      <c r="CE283" s="135">
        <f t="shared" si="227"/>
        <v>5094262.538666667</v>
      </c>
      <c r="CF283" s="135">
        <f t="shared" si="218"/>
        <v>1273565.6346666669</v>
      </c>
      <c r="CG283" s="141">
        <f t="shared" si="219"/>
        <v>849043.7564444445</v>
      </c>
      <c r="CH283" s="185">
        <v>0</v>
      </c>
      <c r="CI283" s="135">
        <f t="shared" si="220"/>
        <v>0</v>
      </c>
      <c r="CJ283" s="135">
        <f t="shared" si="228"/>
        <v>0</v>
      </c>
      <c r="CK283" s="135">
        <f t="shared" si="221"/>
        <v>0</v>
      </c>
      <c r="CL283" s="141">
        <f t="shared" si="222"/>
        <v>0</v>
      </c>
    </row>
    <row r="284" spans="1:90" ht="12.75">
      <c r="A284" s="3" t="s">
        <v>399</v>
      </c>
      <c r="B284" s="3" t="s">
        <v>389</v>
      </c>
      <c r="C284" s="2" t="s">
        <v>287</v>
      </c>
      <c r="D284" s="5">
        <f t="shared" si="205"/>
        <v>38170</v>
      </c>
      <c r="E284" s="190">
        <v>147</v>
      </c>
      <c r="F284" s="18">
        <f t="shared" si="206"/>
        <v>764</v>
      </c>
      <c r="G284" s="214">
        <v>7.819865079489091</v>
      </c>
      <c r="H284" s="202">
        <v>60</v>
      </c>
      <c r="I284"/>
      <c r="J284" s="196">
        <v>6173</v>
      </c>
      <c r="K284" s="196">
        <v>6200</v>
      </c>
      <c r="L284" s="196">
        <v>10519</v>
      </c>
      <c r="M284" s="196">
        <v>5591</v>
      </c>
      <c r="N284" s="196">
        <v>4760</v>
      </c>
      <c r="O284" s="196">
        <v>2930</v>
      </c>
      <c r="P284" s="196">
        <v>1810</v>
      </c>
      <c r="Q284" s="196">
        <v>187</v>
      </c>
      <c r="R284" s="196">
        <v>38170</v>
      </c>
      <c r="S284" s="5"/>
      <c r="T284" s="9">
        <f t="shared" si="183"/>
        <v>0.1617238669111868</v>
      </c>
      <c r="U284" s="9">
        <f t="shared" si="184"/>
        <v>0.16243122871364946</v>
      </c>
      <c r="V284" s="9">
        <f t="shared" si="185"/>
        <v>0.2755829185223998</v>
      </c>
      <c r="W284" s="9">
        <f t="shared" si="186"/>
        <v>0.14647629028032486</v>
      </c>
      <c r="X284" s="9">
        <f t="shared" si="187"/>
        <v>0.12470526591564056</v>
      </c>
      <c r="Y284" s="9">
        <f t="shared" si="188"/>
        <v>0.07676185485983757</v>
      </c>
      <c r="Z284" s="9">
        <f t="shared" si="189"/>
        <v>0.04741943935027509</v>
      </c>
      <c r="AA284" s="9">
        <f t="shared" si="190"/>
        <v>0.004899135446685879</v>
      </c>
      <c r="AB284" s="9"/>
      <c r="AC284" s="196">
        <v>97</v>
      </c>
      <c r="AD284" s="196">
        <v>66</v>
      </c>
      <c r="AE284" s="196">
        <v>209</v>
      </c>
      <c r="AF284" s="196">
        <v>77</v>
      </c>
      <c r="AG284" s="196">
        <v>71</v>
      </c>
      <c r="AH284" s="196">
        <v>21</v>
      </c>
      <c r="AI284" s="196">
        <v>15</v>
      </c>
      <c r="AJ284" s="196">
        <v>0</v>
      </c>
      <c r="AK284" s="196">
        <v>556</v>
      </c>
      <c r="AL284" s="5"/>
      <c r="AM284" s="193">
        <v>-64</v>
      </c>
      <c r="AN284" s="193">
        <v>-26</v>
      </c>
      <c r="AO284" s="193">
        <v>-27</v>
      </c>
      <c r="AP284" s="193">
        <v>-29</v>
      </c>
      <c r="AQ284" s="193">
        <v>-21</v>
      </c>
      <c r="AR284" s="193">
        <v>-24</v>
      </c>
      <c r="AS284" s="193">
        <v>-10</v>
      </c>
      <c r="AT284" s="193">
        <v>-7</v>
      </c>
      <c r="AU284" s="193">
        <v>-208</v>
      </c>
      <c r="AV284">
        <f t="shared" si="191"/>
        <v>64</v>
      </c>
      <c r="AW284">
        <f t="shared" si="192"/>
        <v>26</v>
      </c>
      <c r="AX284">
        <f t="shared" si="193"/>
        <v>27</v>
      </c>
      <c r="AY284">
        <f t="shared" si="194"/>
        <v>29</v>
      </c>
      <c r="AZ284">
        <f t="shared" si="195"/>
        <v>21</v>
      </c>
      <c r="BA284">
        <f t="shared" si="196"/>
        <v>24</v>
      </c>
      <c r="BB284">
        <f t="shared" si="197"/>
        <v>10</v>
      </c>
      <c r="BC284">
        <f t="shared" si="198"/>
        <v>7</v>
      </c>
      <c r="BD284">
        <f t="shared" si="199"/>
        <v>208</v>
      </c>
      <c r="BG284" s="188">
        <v>526818.4853333334</v>
      </c>
      <c r="BH284" s="107">
        <f t="shared" si="200"/>
        <v>131704.62133333334</v>
      </c>
      <c r="BI284" s="108">
        <f t="shared" si="201"/>
        <v>3160910.9120000005</v>
      </c>
      <c r="BJ284" s="27">
        <f t="shared" si="202"/>
        <v>790227.7280000001</v>
      </c>
      <c r="BK284" s="25">
        <f t="shared" si="203"/>
        <v>0.8</v>
      </c>
      <c r="BL284" s="26">
        <f t="shared" si="204"/>
        <v>0.2</v>
      </c>
      <c r="BM284" s="111">
        <f t="shared" si="207"/>
        <v>526818.4853333334</v>
      </c>
      <c r="BN284" s="186">
        <v>410594.33599999995</v>
      </c>
      <c r="BO284" s="135">
        <f t="shared" si="208"/>
        <v>102648.58399999999</v>
      </c>
      <c r="BP284" s="135">
        <f t="shared" si="223"/>
        <v>2463566.016</v>
      </c>
      <c r="BQ284" s="135">
        <f t="shared" si="224"/>
        <v>615891.504</v>
      </c>
      <c r="BR284" s="141">
        <f t="shared" si="209"/>
        <v>410594.33599999995</v>
      </c>
      <c r="BS284" s="185">
        <v>294621.7324444445</v>
      </c>
      <c r="BT284" s="135">
        <f t="shared" si="210"/>
        <v>73655.43311111112</v>
      </c>
      <c r="BU284" s="135">
        <f t="shared" si="225"/>
        <v>1767730.394666667</v>
      </c>
      <c r="BV284" s="135">
        <f t="shared" si="211"/>
        <v>441932.5986666668</v>
      </c>
      <c r="BW284" s="141">
        <f t="shared" si="212"/>
        <v>294621.7324444445</v>
      </c>
      <c r="BX284" s="185">
        <v>638205.6533333333</v>
      </c>
      <c r="BY284" s="135">
        <f t="shared" si="213"/>
        <v>159551.41333333333</v>
      </c>
      <c r="BZ284" s="135">
        <f t="shared" si="226"/>
        <v>3829233.92</v>
      </c>
      <c r="CA284" s="135">
        <f t="shared" si="214"/>
        <v>957308.48</v>
      </c>
      <c r="CB284" s="141">
        <f t="shared" si="215"/>
        <v>638205.6533333333</v>
      </c>
      <c r="CC284" s="230">
        <f t="shared" si="216"/>
        <v>871490.5777777777</v>
      </c>
      <c r="CD284" s="135">
        <f t="shared" si="217"/>
        <v>217872.64444444442</v>
      </c>
      <c r="CE284" s="135">
        <f t="shared" si="227"/>
        <v>5228943.466666666</v>
      </c>
      <c r="CF284" s="135">
        <f t="shared" si="218"/>
        <v>1307235.8666666665</v>
      </c>
      <c r="CG284" s="141">
        <f t="shared" si="219"/>
        <v>871490.5777777777</v>
      </c>
      <c r="CH284" s="185">
        <v>0</v>
      </c>
      <c r="CI284" s="135">
        <f t="shared" si="220"/>
        <v>0</v>
      </c>
      <c r="CJ284" s="135">
        <f t="shared" si="228"/>
        <v>0</v>
      </c>
      <c r="CK284" s="135">
        <f t="shared" si="221"/>
        <v>0</v>
      </c>
      <c r="CL284" s="141">
        <f t="shared" si="222"/>
        <v>0</v>
      </c>
    </row>
    <row r="285" spans="1:90" ht="12.75">
      <c r="A285" s="3" t="s">
        <v>381</v>
      </c>
      <c r="B285" s="3" t="s">
        <v>375</v>
      </c>
      <c r="C285" s="2" t="s">
        <v>288</v>
      </c>
      <c r="D285" s="5">
        <f t="shared" si="205"/>
        <v>66089</v>
      </c>
      <c r="E285" s="190">
        <v>748</v>
      </c>
      <c r="F285" s="18">
        <f t="shared" si="206"/>
        <v>369</v>
      </c>
      <c r="G285" s="214">
        <v>7.151215988389919</v>
      </c>
      <c r="H285" s="202">
        <v>81</v>
      </c>
      <c r="I285"/>
      <c r="J285" s="196">
        <v>16037</v>
      </c>
      <c r="K285" s="196">
        <v>19200</v>
      </c>
      <c r="L285" s="196">
        <v>17170</v>
      </c>
      <c r="M285" s="196">
        <v>7627</v>
      </c>
      <c r="N285" s="196">
        <v>3841</v>
      </c>
      <c r="O285" s="196">
        <v>1468</v>
      </c>
      <c r="P285" s="196">
        <v>714</v>
      </c>
      <c r="Q285" s="196">
        <v>32</v>
      </c>
      <c r="R285" s="196">
        <v>66089</v>
      </c>
      <c r="S285" s="5"/>
      <c r="T285" s="9">
        <f t="shared" si="183"/>
        <v>0.2426576283496497</v>
      </c>
      <c r="U285" s="9">
        <f t="shared" si="184"/>
        <v>0.29051733268773927</v>
      </c>
      <c r="V285" s="9">
        <f t="shared" si="185"/>
        <v>0.2598011772004418</v>
      </c>
      <c r="W285" s="9">
        <f t="shared" si="186"/>
        <v>0.11540498418798892</v>
      </c>
      <c r="X285" s="9">
        <f t="shared" si="187"/>
        <v>0.05811859764862534</v>
      </c>
      <c r="Y285" s="9">
        <f t="shared" si="188"/>
        <v>0.022212471061750064</v>
      </c>
      <c r="Z285" s="9">
        <f t="shared" si="189"/>
        <v>0.010803613309325303</v>
      </c>
      <c r="AA285" s="9">
        <f t="shared" si="190"/>
        <v>0.00048419555447956543</v>
      </c>
      <c r="AB285" s="9"/>
      <c r="AC285" s="196">
        <v>60</v>
      </c>
      <c r="AD285" s="196">
        <v>70</v>
      </c>
      <c r="AE285" s="196">
        <v>103</v>
      </c>
      <c r="AF285" s="196">
        <v>71</v>
      </c>
      <c r="AG285" s="196">
        <v>10</v>
      </c>
      <c r="AH285" s="196">
        <v>9</v>
      </c>
      <c r="AI285" s="196">
        <v>9</v>
      </c>
      <c r="AJ285" s="196">
        <v>-1</v>
      </c>
      <c r="AK285" s="196">
        <v>331</v>
      </c>
      <c r="AL285" s="5"/>
      <c r="AM285" s="193">
        <v>24</v>
      </c>
      <c r="AN285" s="193">
        <v>6</v>
      </c>
      <c r="AO285" s="193">
        <v>-49</v>
      </c>
      <c r="AP285" s="193">
        <v>-1</v>
      </c>
      <c r="AQ285" s="193">
        <v>-13</v>
      </c>
      <c r="AR285" s="193">
        <v>-5</v>
      </c>
      <c r="AS285" s="193">
        <v>0</v>
      </c>
      <c r="AT285" s="193">
        <v>0</v>
      </c>
      <c r="AU285" s="193">
        <v>-38</v>
      </c>
      <c r="AV285">
        <f t="shared" si="191"/>
        <v>-24</v>
      </c>
      <c r="AW285">
        <f t="shared" si="192"/>
        <v>-6</v>
      </c>
      <c r="AX285">
        <f t="shared" si="193"/>
        <v>49</v>
      </c>
      <c r="AY285">
        <f t="shared" si="194"/>
        <v>1</v>
      </c>
      <c r="AZ285">
        <f t="shared" si="195"/>
        <v>13</v>
      </c>
      <c r="BA285">
        <f t="shared" si="196"/>
        <v>5</v>
      </c>
      <c r="BB285">
        <f t="shared" si="197"/>
        <v>0</v>
      </c>
      <c r="BC285">
        <f t="shared" si="198"/>
        <v>0</v>
      </c>
      <c r="BD285">
        <f t="shared" si="199"/>
        <v>38</v>
      </c>
      <c r="BG285" s="188">
        <v>508780.2613333333</v>
      </c>
      <c r="BH285" s="107">
        <f t="shared" si="200"/>
        <v>127195.06533333333</v>
      </c>
      <c r="BI285" s="108">
        <f t="shared" si="201"/>
        <v>3052681.568</v>
      </c>
      <c r="BJ285" s="27">
        <f t="shared" si="202"/>
        <v>763170.392</v>
      </c>
      <c r="BK285" s="25">
        <f t="shared" si="203"/>
        <v>0.8</v>
      </c>
      <c r="BL285" s="26">
        <f t="shared" si="204"/>
        <v>0.2</v>
      </c>
      <c r="BM285" s="111">
        <f t="shared" si="207"/>
        <v>508780.2613333333</v>
      </c>
      <c r="BN285" s="186">
        <v>536193.0435555556</v>
      </c>
      <c r="BO285" s="135">
        <f t="shared" si="208"/>
        <v>134048.2608888889</v>
      </c>
      <c r="BP285" s="135">
        <f t="shared" si="223"/>
        <v>3217158.261333334</v>
      </c>
      <c r="BQ285" s="135">
        <f t="shared" si="224"/>
        <v>804289.5653333334</v>
      </c>
      <c r="BR285" s="141">
        <f t="shared" si="209"/>
        <v>536193.0435555556</v>
      </c>
      <c r="BS285" s="185">
        <v>402953.1573333334</v>
      </c>
      <c r="BT285" s="135">
        <f t="shared" si="210"/>
        <v>100738.28933333335</v>
      </c>
      <c r="BU285" s="135">
        <f t="shared" si="225"/>
        <v>2417718.944</v>
      </c>
      <c r="BV285" s="135">
        <f t="shared" si="211"/>
        <v>604429.736</v>
      </c>
      <c r="BW285" s="141">
        <f t="shared" si="212"/>
        <v>402953.1573333334</v>
      </c>
      <c r="BX285" s="185">
        <v>561673.4933333333</v>
      </c>
      <c r="BY285" s="135">
        <f t="shared" si="213"/>
        <v>140418.37333333332</v>
      </c>
      <c r="BZ285" s="135">
        <f t="shared" si="226"/>
        <v>3370040.96</v>
      </c>
      <c r="CA285" s="135">
        <f t="shared" si="214"/>
        <v>842510.24</v>
      </c>
      <c r="CB285" s="141">
        <f t="shared" si="215"/>
        <v>561673.4933333333</v>
      </c>
      <c r="CC285" s="230">
        <f t="shared" si="216"/>
        <v>424580.3022222223</v>
      </c>
      <c r="CD285" s="135">
        <f t="shared" si="217"/>
        <v>106145.07555555558</v>
      </c>
      <c r="CE285" s="135">
        <f t="shared" si="227"/>
        <v>2547481.813333334</v>
      </c>
      <c r="CF285" s="135">
        <f t="shared" si="218"/>
        <v>636870.4533333335</v>
      </c>
      <c r="CG285" s="141">
        <f t="shared" si="219"/>
        <v>424580.3022222223</v>
      </c>
      <c r="CH285" s="185">
        <v>0</v>
      </c>
      <c r="CI285" s="135">
        <f t="shared" si="220"/>
        <v>0</v>
      </c>
      <c r="CJ285" s="135">
        <f t="shared" si="228"/>
        <v>0</v>
      </c>
      <c r="CK285" s="135">
        <f t="shared" si="221"/>
        <v>0</v>
      </c>
      <c r="CL285" s="141">
        <f t="shared" si="222"/>
        <v>0</v>
      </c>
    </row>
    <row r="286" spans="1:90" ht="12.75">
      <c r="A286" s="3" t="s">
        <v>395</v>
      </c>
      <c r="B286" s="3" t="s">
        <v>384</v>
      </c>
      <c r="C286" s="2" t="s">
        <v>289</v>
      </c>
      <c r="D286" s="5">
        <f t="shared" si="205"/>
        <v>36842</v>
      </c>
      <c r="E286" s="190">
        <v>113</v>
      </c>
      <c r="F286" s="18">
        <f t="shared" si="206"/>
        <v>352</v>
      </c>
      <c r="G286" s="214">
        <v>11.154766428557316</v>
      </c>
      <c r="H286" s="202">
        <v>112</v>
      </c>
      <c r="I286"/>
      <c r="J286" s="196">
        <v>853</v>
      </c>
      <c r="K286" s="196">
        <v>2012</v>
      </c>
      <c r="L286" s="196">
        <v>6287</v>
      </c>
      <c r="M286" s="196">
        <v>9742</v>
      </c>
      <c r="N286" s="196">
        <v>7351</v>
      </c>
      <c r="O286" s="196">
        <v>4128</v>
      </c>
      <c r="P286" s="196">
        <v>5002</v>
      </c>
      <c r="Q286" s="196">
        <v>1467</v>
      </c>
      <c r="R286" s="196">
        <v>36842</v>
      </c>
      <c r="S286" s="5"/>
      <c r="T286" s="9">
        <f t="shared" si="183"/>
        <v>0.023152923294066555</v>
      </c>
      <c r="U286" s="9">
        <f t="shared" si="184"/>
        <v>0.05461158460452744</v>
      </c>
      <c r="V286" s="9">
        <f t="shared" si="185"/>
        <v>0.1706476304218012</v>
      </c>
      <c r="W286" s="9">
        <f t="shared" si="186"/>
        <v>0.2644264697899137</v>
      </c>
      <c r="X286" s="9">
        <f t="shared" si="187"/>
        <v>0.19952771293632268</v>
      </c>
      <c r="Y286" s="9">
        <f t="shared" si="188"/>
        <v>0.11204603441724119</v>
      </c>
      <c r="Z286" s="9">
        <f t="shared" si="189"/>
        <v>0.13576895933988384</v>
      </c>
      <c r="AA286" s="9">
        <f t="shared" si="190"/>
        <v>0.03981868519624342</v>
      </c>
      <c r="AB286" s="9"/>
      <c r="AC286" s="196">
        <v>16</v>
      </c>
      <c r="AD286" s="196">
        <v>-1</v>
      </c>
      <c r="AE286" s="196">
        <v>0</v>
      </c>
      <c r="AF286" s="196">
        <v>53</v>
      </c>
      <c r="AG286" s="196">
        <v>23</v>
      </c>
      <c r="AH286" s="196">
        <v>106</v>
      </c>
      <c r="AI286" s="196">
        <v>-1</v>
      </c>
      <c r="AJ286" s="196">
        <v>38</v>
      </c>
      <c r="AK286" s="196">
        <v>234</v>
      </c>
      <c r="AL286" s="5"/>
      <c r="AM286" s="193">
        <v>-6</v>
      </c>
      <c r="AN286" s="193">
        <v>-13</v>
      </c>
      <c r="AO286" s="193">
        <v>-12</v>
      </c>
      <c r="AP286" s="193">
        <v>-17</v>
      </c>
      <c r="AQ286" s="193">
        <v>-31</v>
      </c>
      <c r="AR286" s="193">
        <v>-12</v>
      </c>
      <c r="AS286" s="193">
        <v>-26</v>
      </c>
      <c r="AT286" s="193">
        <v>-1</v>
      </c>
      <c r="AU286" s="193">
        <v>-118</v>
      </c>
      <c r="AV286">
        <f t="shared" si="191"/>
        <v>6</v>
      </c>
      <c r="AW286">
        <f t="shared" si="192"/>
        <v>13</v>
      </c>
      <c r="AX286">
        <f t="shared" si="193"/>
        <v>12</v>
      </c>
      <c r="AY286">
        <f t="shared" si="194"/>
        <v>17</v>
      </c>
      <c r="AZ286">
        <f t="shared" si="195"/>
        <v>31</v>
      </c>
      <c r="BA286">
        <f t="shared" si="196"/>
        <v>12</v>
      </c>
      <c r="BB286">
        <f t="shared" si="197"/>
        <v>26</v>
      </c>
      <c r="BC286">
        <f t="shared" si="198"/>
        <v>1</v>
      </c>
      <c r="BD286">
        <f t="shared" si="199"/>
        <v>118</v>
      </c>
      <c r="BG286" s="188">
        <v>67931.18400000001</v>
      </c>
      <c r="BH286" s="107">
        <f t="shared" si="200"/>
        <v>16982.796000000002</v>
      </c>
      <c r="BI286" s="108">
        <f t="shared" si="201"/>
        <v>407587.10400000005</v>
      </c>
      <c r="BJ286" s="27">
        <f t="shared" si="202"/>
        <v>101896.77600000001</v>
      </c>
      <c r="BK286" s="25">
        <f t="shared" si="203"/>
        <v>0.8</v>
      </c>
      <c r="BL286" s="26">
        <f t="shared" si="204"/>
        <v>0.2</v>
      </c>
      <c r="BM286" s="111">
        <f t="shared" si="207"/>
        <v>67931.18400000001</v>
      </c>
      <c r="BN286" s="186">
        <v>281666.09955555556</v>
      </c>
      <c r="BO286" s="135">
        <f t="shared" si="208"/>
        <v>70416.52488888889</v>
      </c>
      <c r="BP286" s="135">
        <f t="shared" si="223"/>
        <v>1689996.5973333335</v>
      </c>
      <c r="BQ286" s="135">
        <f t="shared" si="224"/>
        <v>422499.14933333336</v>
      </c>
      <c r="BR286" s="141">
        <f t="shared" si="209"/>
        <v>281666.09955555556</v>
      </c>
      <c r="BS286" s="185">
        <v>372121.78488888894</v>
      </c>
      <c r="BT286" s="135">
        <f t="shared" si="210"/>
        <v>93030.44622222224</v>
      </c>
      <c r="BU286" s="135">
        <f t="shared" si="225"/>
        <v>2232730.7093333337</v>
      </c>
      <c r="BV286" s="135">
        <f t="shared" si="211"/>
        <v>558182.6773333334</v>
      </c>
      <c r="BW286" s="141">
        <f t="shared" si="212"/>
        <v>372121.78488888894</v>
      </c>
      <c r="BX286" s="185">
        <v>180005.12</v>
      </c>
      <c r="BY286" s="135">
        <f t="shared" si="213"/>
        <v>45001.28</v>
      </c>
      <c r="BZ286" s="135">
        <f t="shared" si="226"/>
        <v>1080030.72</v>
      </c>
      <c r="CA286" s="135">
        <f t="shared" si="214"/>
        <v>270007.68</v>
      </c>
      <c r="CB286" s="141">
        <f t="shared" si="215"/>
        <v>180005.12</v>
      </c>
      <c r="CC286" s="230">
        <f t="shared" si="216"/>
        <v>572490.0497777777</v>
      </c>
      <c r="CD286" s="135">
        <f t="shared" si="217"/>
        <v>143122.51244444444</v>
      </c>
      <c r="CE286" s="135">
        <f t="shared" si="227"/>
        <v>3434940.2986666663</v>
      </c>
      <c r="CF286" s="135">
        <f t="shared" si="218"/>
        <v>858735.0746666666</v>
      </c>
      <c r="CG286" s="141">
        <f t="shared" si="219"/>
        <v>572490.0497777777</v>
      </c>
      <c r="CH286" s="185">
        <v>0</v>
      </c>
      <c r="CI286" s="135">
        <f t="shared" si="220"/>
        <v>0</v>
      </c>
      <c r="CJ286" s="135">
        <f t="shared" si="228"/>
        <v>0</v>
      </c>
      <c r="CK286" s="135">
        <f t="shared" si="221"/>
        <v>0</v>
      </c>
      <c r="CL286" s="141">
        <f t="shared" si="222"/>
        <v>0</v>
      </c>
    </row>
    <row r="287" spans="1:90" ht="12.75">
      <c r="A287" s="3"/>
      <c r="B287" s="3" t="s">
        <v>384</v>
      </c>
      <c r="C287" s="2" t="s">
        <v>290</v>
      </c>
      <c r="D287" s="5">
        <f t="shared" si="205"/>
        <v>65252</v>
      </c>
      <c r="E287" s="190">
        <v>192</v>
      </c>
      <c r="F287" s="18">
        <f t="shared" si="206"/>
        <v>498</v>
      </c>
      <c r="G287" s="214">
        <v>6.997864885020483</v>
      </c>
      <c r="H287" s="202">
        <v>154</v>
      </c>
      <c r="I287"/>
      <c r="J287" s="196">
        <v>7342</v>
      </c>
      <c r="K287" s="196">
        <v>13090</v>
      </c>
      <c r="L287" s="196">
        <v>26250</v>
      </c>
      <c r="M287" s="196">
        <v>11324</v>
      </c>
      <c r="N287" s="196">
        <v>4379</v>
      </c>
      <c r="O287" s="196">
        <v>2048</v>
      </c>
      <c r="P287" s="196">
        <v>778</v>
      </c>
      <c r="Q287" s="196">
        <v>41</v>
      </c>
      <c r="R287" s="196">
        <v>65252</v>
      </c>
      <c r="S287" s="5"/>
      <c r="T287" s="9">
        <f t="shared" si="183"/>
        <v>0.11251762398087414</v>
      </c>
      <c r="U287" s="9">
        <f t="shared" si="184"/>
        <v>0.20060687795010115</v>
      </c>
      <c r="V287" s="9">
        <f t="shared" si="185"/>
        <v>0.4022865199534114</v>
      </c>
      <c r="W287" s="9">
        <f t="shared" si="186"/>
        <v>0.17354257340771165</v>
      </c>
      <c r="X287" s="9">
        <f t="shared" si="187"/>
        <v>0.06710905412860908</v>
      </c>
      <c r="Y287" s="9">
        <f t="shared" si="188"/>
        <v>0.031386011156746156</v>
      </c>
      <c r="Z287" s="9">
        <f t="shared" si="189"/>
        <v>0.011923006191381107</v>
      </c>
      <c r="AA287" s="9">
        <f t="shared" si="190"/>
        <v>0.0006283332311653282</v>
      </c>
      <c r="AB287" s="9"/>
      <c r="AC287" s="196">
        <v>37</v>
      </c>
      <c r="AD287" s="196">
        <v>55</v>
      </c>
      <c r="AE287" s="196">
        <v>87</v>
      </c>
      <c r="AF287" s="196">
        <v>123</v>
      </c>
      <c r="AG287" s="196">
        <v>20</v>
      </c>
      <c r="AH287" s="196">
        <v>6</v>
      </c>
      <c r="AI287" s="196">
        <v>12</v>
      </c>
      <c r="AJ287" s="196">
        <v>0</v>
      </c>
      <c r="AK287" s="196">
        <v>340</v>
      </c>
      <c r="AL287" s="5"/>
      <c r="AM287" s="193">
        <v>-36</v>
      </c>
      <c r="AN287" s="193">
        <v>-35</v>
      </c>
      <c r="AO287" s="193">
        <v>-47</v>
      </c>
      <c r="AP287" s="193">
        <v>-22</v>
      </c>
      <c r="AQ287" s="193">
        <v>-7</v>
      </c>
      <c r="AR287" s="193">
        <v>-6</v>
      </c>
      <c r="AS287" s="193">
        <v>-5</v>
      </c>
      <c r="AT287" s="193">
        <v>0</v>
      </c>
      <c r="AU287" s="193">
        <v>-158</v>
      </c>
      <c r="AV287">
        <f t="shared" si="191"/>
        <v>36</v>
      </c>
      <c r="AW287">
        <f t="shared" si="192"/>
        <v>35</v>
      </c>
      <c r="AX287">
        <f t="shared" si="193"/>
        <v>47</v>
      </c>
      <c r="AY287">
        <f t="shared" si="194"/>
        <v>22</v>
      </c>
      <c r="AZ287">
        <f t="shared" si="195"/>
        <v>7</v>
      </c>
      <c r="BA287">
        <f t="shared" si="196"/>
        <v>6</v>
      </c>
      <c r="BB287">
        <f t="shared" si="197"/>
        <v>5</v>
      </c>
      <c r="BC287">
        <f t="shared" si="198"/>
        <v>0</v>
      </c>
      <c r="BD287">
        <f t="shared" si="199"/>
        <v>158</v>
      </c>
      <c r="BG287" s="188">
        <v>235552.34</v>
      </c>
      <c r="BH287" s="107" t="str">
        <f t="shared" si="200"/>
        <v>0</v>
      </c>
      <c r="BI287" s="108">
        <f t="shared" si="201"/>
        <v>1413314.04</v>
      </c>
      <c r="BJ287" s="27">
        <f t="shared" si="202"/>
        <v>0</v>
      </c>
      <c r="BK287" s="25" t="str">
        <f t="shared" si="203"/>
        <v>100%</v>
      </c>
      <c r="BL287" s="26" t="str">
        <f t="shared" si="204"/>
        <v>0%</v>
      </c>
      <c r="BM287" s="111">
        <f t="shared" si="207"/>
        <v>235552.34</v>
      </c>
      <c r="BN287" s="186">
        <v>467341.68</v>
      </c>
      <c r="BO287" s="135" t="str">
        <f t="shared" si="208"/>
        <v>0</v>
      </c>
      <c r="BP287" s="135">
        <f t="shared" si="223"/>
        <v>2804050.08</v>
      </c>
      <c r="BQ287" s="135">
        <f t="shared" si="224"/>
        <v>0</v>
      </c>
      <c r="BR287" s="141">
        <f t="shared" si="209"/>
        <v>467341.68</v>
      </c>
      <c r="BS287" s="185">
        <v>364745.0433333334</v>
      </c>
      <c r="BT287" s="135" t="str">
        <f t="shared" si="210"/>
        <v>0</v>
      </c>
      <c r="BU287" s="135">
        <f t="shared" si="225"/>
        <v>2188470.2600000002</v>
      </c>
      <c r="BV287" s="135">
        <f t="shared" si="211"/>
        <v>0</v>
      </c>
      <c r="BW287" s="141">
        <f t="shared" si="212"/>
        <v>364745.0433333334</v>
      </c>
      <c r="BX287" s="185">
        <v>898778.5333333334</v>
      </c>
      <c r="BY287" s="135" t="str">
        <f t="shared" si="213"/>
        <v>0</v>
      </c>
      <c r="BZ287" s="135">
        <f t="shared" si="226"/>
        <v>5392671.200000001</v>
      </c>
      <c r="CA287" s="135">
        <f t="shared" si="214"/>
        <v>0</v>
      </c>
      <c r="CB287" s="141">
        <f t="shared" si="215"/>
        <v>898778.5333333334</v>
      </c>
      <c r="CC287" s="230">
        <f t="shared" si="216"/>
        <v>731291.2155555555</v>
      </c>
      <c r="CD287" s="135" t="str">
        <f t="shared" si="217"/>
        <v>0</v>
      </c>
      <c r="CE287" s="135">
        <f t="shared" si="227"/>
        <v>4387747.293333333</v>
      </c>
      <c r="CF287" s="135">
        <f t="shared" si="218"/>
        <v>0</v>
      </c>
      <c r="CG287" s="141">
        <f t="shared" si="219"/>
        <v>731291.2155555555</v>
      </c>
      <c r="CH287" s="185">
        <v>0</v>
      </c>
      <c r="CI287" s="135" t="str">
        <f t="shared" si="220"/>
        <v>0</v>
      </c>
      <c r="CJ287" s="135">
        <f t="shared" si="228"/>
        <v>0</v>
      </c>
      <c r="CK287" s="135">
        <f t="shared" si="221"/>
        <v>0</v>
      </c>
      <c r="CL287" s="141">
        <f t="shared" si="222"/>
        <v>0</v>
      </c>
    </row>
    <row r="288" spans="1:90" ht="12.75">
      <c r="A288" s="3" t="s">
        <v>381</v>
      </c>
      <c r="B288" s="3" t="s">
        <v>375</v>
      </c>
      <c r="C288" s="2" t="s">
        <v>291</v>
      </c>
      <c r="D288" s="5">
        <f t="shared" si="205"/>
        <v>51232</v>
      </c>
      <c r="E288" s="190">
        <v>307</v>
      </c>
      <c r="F288" s="18">
        <f t="shared" si="206"/>
        <v>463</v>
      </c>
      <c r="G288" s="214">
        <v>9.3544728286078</v>
      </c>
      <c r="H288" s="202">
        <v>233</v>
      </c>
      <c r="I288"/>
      <c r="J288" s="196">
        <v>1668</v>
      </c>
      <c r="K288" s="196">
        <v>3831</v>
      </c>
      <c r="L288" s="196">
        <v>14562</v>
      </c>
      <c r="M288" s="196">
        <v>12897</v>
      </c>
      <c r="N288" s="196">
        <v>8603</v>
      </c>
      <c r="O288" s="196">
        <v>4865</v>
      </c>
      <c r="P288" s="196">
        <v>4421</v>
      </c>
      <c r="Q288" s="196">
        <v>385</v>
      </c>
      <c r="R288" s="196">
        <v>51232</v>
      </c>
      <c r="S288" s="5"/>
      <c r="T288" s="9">
        <f t="shared" si="183"/>
        <v>0.032557776389756404</v>
      </c>
      <c r="U288" s="9">
        <f t="shared" si="184"/>
        <v>0.07477748282323547</v>
      </c>
      <c r="V288" s="9">
        <f t="shared" si="185"/>
        <v>0.28423641474078704</v>
      </c>
      <c r="W288" s="9">
        <f t="shared" si="186"/>
        <v>0.25173719550281076</v>
      </c>
      <c r="X288" s="9">
        <f t="shared" si="187"/>
        <v>0.16792239225484074</v>
      </c>
      <c r="Y288" s="9">
        <f t="shared" si="188"/>
        <v>0.0949601811367895</v>
      </c>
      <c r="Z288" s="9">
        <f t="shared" si="189"/>
        <v>0.08629372267332917</v>
      </c>
      <c r="AA288" s="9">
        <f t="shared" si="190"/>
        <v>0.007514834478450968</v>
      </c>
      <c r="AB288" s="9"/>
      <c r="AC288" s="196">
        <v>-41</v>
      </c>
      <c r="AD288" s="196">
        <v>19</v>
      </c>
      <c r="AE288" s="196">
        <v>81</v>
      </c>
      <c r="AF288" s="196">
        <v>149</v>
      </c>
      <c r="AG288" s="196">
        <v>180</v>
      </c>
      <c r="AH288" s="196">
        <v>47</v>
      </c>
      <c r="AI288" s="196">
        <v>56</v>
      </c>
      <c r="AJ288" s="196">
        <v>7</v>
      </c>
      <c r="AK288" s="196">
        <v>498</v>
      </c>
      <c r="AL288" s="5"/>
      <c r="AM288" s="193">
        <v>-45</v>
      </c>
      <c r="AN288" s="193">
        <v>6</v>
      </c>
      <c r="AO288" s="193">
        <v>27</v>
      </c>
      <c r="AP288" s="193">
        <v>14</v>
      </c>
      <c r="AQ288" s="193">
        <v>16</v>
      </c>
      <c r="AR288" s="193">
        <v>10</v>
      </c>
      <c r="AS288" s="193">
        <v>6</v>
      </c>
      <c r="AT288" s="193">
        <v>1</v>
      </c>
      <c r="AU288" s="193">
        <v>35</v>
      </c>
      <c r="AV288">
        <f t="shared" si="191"/>
        <v>45</v>
      </c>
      <c r="AW288">
        <f t="shared" si="192"/>
        <v>-6</v>
      </c>
      <c r="AX288">
        <f t="shared" si="193"/>
        <v>-27</v>
      </c>
      <c r="AY288">
        <f t="shared" si="194"/>
        <v>-14</v>
      </c>
      <c r="AZ288">
        <f t="shared" si="195"/>
        <v>-16</v>
      </c>
      <c r="BA288">
        <f t="shared" si="196"/>
        <v>-10</v>
      </c>
      <c r="BB288">
        <f t="shared" si="197"/>
        <v>-6</v>
      </c>
      <c r="BC288">
        <f t="shared" si="198"/>
        <v>-1</v>
      </c>
      <c r="BD288">
        <f t="shared" si="199"/>
        <v>-35</v>
      </c>
      <c r="BG288" s="188">
        <v>648352.6186666666</v>
      </c>
      <c r="BH288" s="107">
        <f t="shared" si="200"/>
        <v>162088.15466666664</v>
      </c>
      <c r="BI288" s="108">
        <f t="shared" si="201"/>
        <v>3890115.7119999994</v>
      </c>
      <c r="BJ288" s="27">
        <f t="shared" si="202"/>
        <v>972528.9279999998</v>
      </c>
      <c r="BK288" s="25">
        <f t="shared" si="203"/>
        <v>0.8</v>
      </c>
      <c r="BL288" s="26">
        <f t="shared" si="204"/>
        <v>0.2</v>
      </c>
      <c r="BM288" s="111">
        <f t="shared" si="207"/>
        <v>648352.6186666666</v>
      </c>
      <c r="BN288" s="186">
        <v>576124.0604444444</v>
      </c>
      <c r="BO288" s="135">
        <f t="shared" si="208"/>
        <v>144031.0151111111</v>
      </c>
      <c r="BP288" s="135">
        <f t="shared" si="223"/>
        <v>3456744.3626666665</v>
      </c>
      <c r="BQ288" s="135">
        <f t="shared" si="224"/>
        <v>864186.0906666666</v>
      </c>
      <c r="BR288" s="141">
        <f t="shared" si="209"/>
        <v>576124.0604444444</v>
      </c>
      <c r="BS288" s="185">
        <v>411739.88</v>
      </c>
      <c r="BT288" s="135">
        <f t="shared" si="210"/>
        <v>102934.97</v>
      </c>
      <c r="BU288" s="135">
        <f t="shared" si="225"/>
        <v>2470439.2800000003</v>
      </c>
      <c r="BV288" s="135">
        <f t="shared" si="211"/>
        <v>617609.8200000001</v>
      </c>
      <c r="BW288" s="141">
        <f t="shared" si="212"/>
        <v>411739.88</v>
      </c>
      <c r="BX288" s="185">
        <v>759657.2800000001</v>
      </c>
      <c r="BY288" s="135">
        <f t="shared" si="213"/>
        <v>189914.32000000004</v>
      </c>
      <c r="BZ288" s="135">
        <f t="shared" si="226"/>
        <v>4557943.680000001</v>
      </c>
      <c r="CA288" s="135">
        <f t="shared" si="214"/>
        <v>1139485.9200000002</v>
      </c>
      <c r="CB288" s="141">
        <f t="shared" si="215"/>
        <v>759657.2800000001</v>
      </c>
      <c r="CC288" s="230">
        <f t="shared" si="216"/>
        <v>705279.2800000001</v>
      </c>
      <c r="CD288" s="135">
        <f t="shared" si="217"/>
        <v>176319.82000000004</v>
      </c>
      <c r="CE288" s="135">
        <f t="shared" si="227"/>
        <v>4231675.680000001</v>
      </c>
      <c r="CF288" s="135">
        <f t="shared" si="218"/>
        <v>1057918.9200000002</v>
      </c>
      <c r="CG288" s="141">
        <f t="shared" si="219"/>
        <v>705279.2800000001</v>
      </c>
      <c r="CH288" s="185">
        <v>0</v>
      </c>
      <c r="CI288" s="135">
        <f t="shared" si="220"/>
        <v>0</v>
      </c>
      <c r="CJ288" s="135">
        <f t="shared" si="228"/>
        <v>0</v>
      </c>
      <c r="CK288" s="135">
        <f t="shared" si="221"/>
        <v>0</v>
      </c>
      <c r="CL288" s="141">
        <f t="shared" si="222"/>
        <v>0</v>
      </c>
    </row>
    <row r="289" spans="1:90" ht="12.75">
      <c r="A289" s="3"/>
      <c r="B289" s="3" t="s">
        <v>389</v>
      </c>
      <c r="C289" s="2" t="s">
        <v>292</v>
      </c>
      <c r="D289" s="5">
        <f t="shared" si="205"/>
        <v>65702</v>
      </c>
      <c r="E289" s="190">
        <v>1063</v>
      </c>
      <c r="F289" s="18">
        <f t="shared" si="206"/>
        <v>242</v>
      </c>
      <c r="G289" s="214">
        <v>7.5619300465296355</v>
      </c>
      <c r="H289" s="202">
        <v>273</v>
      </c>
      <c r="I289"/>
      <c r="J289" s="196">
        <v>13353</v>
      </c>
      <c r="K289" s="196">
        <v>17354</v>
      </c>
      <c r="L289" s="196">
        <v>16391</v>
      </c>
      <c r="M289" s="196">
        <v>9952</v>
      </c>
      <c r="N289" s="196">
        <v>4999</v>
      </c>
      <c r="O289" s="196">
        <v>2304</v>
      </c>
      <c r="P289" s="196">
        <v>1214</v>
      </c>
      <c r="Q289" s="196">
        <v>135</v>
      </c>
      <c r="R289" s="196">
        <v>65702</v>
      </c>
      <c r="S289" s="5"/>
      <c r="T289" s="9">
        <f t="shared" si="183"/>
        <v>0.20323582234939574</v>
      </c>
      <c r="U289" s="9">
        <f t="shared" si="184"/>
        <v>0.26413198989376274</v>
      </c>
      <c r="V289" s="9">
        <f t="shared" si="185"/>
        <v>0.24947490182947246</v>
      </c>
      <c r="W289" s="9">
        <f t="shared" si="186"/>
        <v>0.15147179690115978</v>
      </c>
      <c r="X289" s="9">
        <f t="shared" si="187"/>
        <v>0.07608596389759825</v>
      </c>
      <c r="Y289" s="9">
        <f t="shared" si="188"/>
        <v>0.0350674256491431</v>
      </c>
      <c r="Z289" s="9">
        <f t="shared" si="189"/>
        <v>0.018477367507838422</v>
      </c>
      <c r="AA289" s="9">
        <f t="shared" si="190"/>
        <v>0.0020547319716294784</v>
      </c>
      <c r="AB289" s="9"/>
      <c r="AC289" s="196">
        <v>-36</v>
      </c>
      <c r="AD289" s="196">
        <v>183</v>
      </c>
      <c r="AE289" s="196">
        <v>44</v>
      </c>
      <c r="AF289" s="196">
        <v>83</v>
      </c>
      <c r="AG289" s="196">
        <v>31</v>
      </c>
      <c r="AH289" s="196">
        <v>11</v>
      </c>
      <c r="AI289" s="196">
        <v>5</v>
      </c>
      <c r="AJ289" s="196">
        <v>2</v>
      </c>
      <c r="AK289" s="196">
        <v>323</v>
      </c>
      <c r="AL289" s="5"/>
      <c r="AM289" s="193">
        <v>57</v>
      </c>
      <c r="AN289" s="193">
        <v>24</v>
      </c>
      <c r="AO289" s="193">
        <v>-10</v>
      </c>
      <c r="AP289" s="193">
        <v>10</v>
      </c>
      <c r="AQ289" s="193">
        <v>-6</v>
      </c>
      <c r="AR289" s="193">
        <v>3</v>
      </c>
      <c r="AS289" s="193">
        <v>2</v>
      </c>
      <c r="AT289" s="193">
        <v>1</v>
      </c>
      <c r="AU289" s="193">
        <v>81</v>
      </c>
      <c r="AV289">
        <f t="shared" si="191"/>
        <v>-57</v>
      </c>
      <c r="AW289">
        <f t="shared" si="192"/>
        <v>-24</v>
      </c>
      <c r="AX289">
        <f t="shared" si="193"/>
        <v>10</v>
      </c>
      <c r="AY289">
        <f t="shared" si="194"/>
        <v>-10</v>
      </c>
      <c r="AZ289">
        <f t="shared" si="195"/>
        <v>6</v>
      </c>
      <c r="BA289">
        <f t="shared" si="196"/>
        <v>-3</v>
      </c>
      <c r="BB289">
        <f t="shared" si="197"/>
        <v>-2</v>
      </c>
      <c r="BC289">
        <f t="shared" si="198"/>
        <v>-1</v>
      </c>
      <c r="BD289">
        <f t="shared" si="199"/>
        <v>-81</v>
      </c>
      <c r="BG289" s="188">
        <v>305114.64</v>
      </c>
      <c r="BH289" s="107" t="str">
        <f t="shared" si="200"/>
        <v>0</v>
      </c>
      <c r="BI289" s="108">
        <f t="shared" si="201"/>
        <v>1830687.84</v>
      </c>
      <c r="BJ289" s="27">
        <f t="shared" si="202"/>
        <v>0</v>
      </c>
      <c r="BK289" s="25" t="str">
        <f t="shared" si="203"/>
        <v>100%</v>
      </c>
      <c r="BL289" s="26" t="str">
        <f t="shared" si="204"/>
        <v>0%</v>
      </c>
      <c r="BM289" s="111">
        <f t="shared" si="207"/>
        <v>305114.64</v>
      </c>
      <c r="BN289" s="186">
        <v>789986.2155555555</v>
      </c>
      <c r="BO289" s="135" t="str">
        <f t="shared" si="208"/>
        <v>0</v>
      </c>
      <c r="BP289" s="135">
        <f t="shared" si="223"/>
        <v>4739917.293333333</v>
      </c>
      <c r="BQ289" s="135">
        <f t="shared" si="224"/>
        <v>0</v>
      </c>
      <c r="BR289" s="141">
        <f t="shared" si="209"/>
        <v>789986.2155555555</v>
      </c>
      <c r="BS289" s="185">
        <v>528153.3966666667</v>
      </c>
      <c r="BT289" s="135" t="str">
        <f t="shared" si="210"/>
        <v>0</v>
      </c>
      <c r="BU289" s="135">
        <f t="shared" si="225"/>
        <v>3168920.3800000004</v>
      </c>
      <c r="BV289" s="135">
        <f t="shared" si="211"/>
        <v>0</v>
      </c>
      <c r="BW289" s="141">
        <f t="shared" si="212"/>
        <v>528153.3966666667</v>
      </c>
      <c r="BX289" s="185">
        <v>476135.3333333334</v>
      </c>
      <c r="BY289" s="135" t="str">
        <f t="shared" si="213"/>
        <v>0</v>
      </c>
      <c r="BZ289" s="135">
        <f t="shared" si="226"/>
        <v>2856812</v>
      </c>
      <c r="CA289" s="135">
        <f t="shared" si="214"/>
        <v>0</v>
      </c>
      <c r="CB289" s="141">
        <f t="shared" si="215"/>
        <v>476135.3333333334</v>
      </c>
      <c r="CC289" s="230">
        <f t="shared" si="216"/>
        <v>457325.5155555556</v>
      </c>
      <c r="CD289" s="135" t="str">
        <f t="shared" si="217"/>
        <v>0</v>
      </c>
      <c r="CE289" s="135">
        <f t="shared" si="227"/>
        <v>2743953.0933333337</v>
      </c>
      <c r="CF289" s="135">
        <f t="shared" si="218"/>
        <v>0</v>
      </c>
      <c r="CG289" s="141">
        <f t="shared" si="219"/>
        <v>457325.5155555556</v>
      </c>
      <c r="CH289" s="185">
        <v>0</v>
      </c>
      <c r="CI289" s="135" t="str">
        <f t="shared" si="220"/>
        <v>0</v>
      </c>
      <c r="CJ289" s="135">
        <f t="shared" si="228"/>
        <v>0</v>
      </c>
      <c r="CK289" s="135">
        <f t="shared" si="221"/>
        <v>0</v>
      </c>
      <c r="CL289" s="141">
        <f t="shared" si="222"/>
        <v>0</v>
      </c>
    </row>
    <row r="290" spans="1:90" ht="12.75">
      <c r="A290" s="3" t="s">
        <v>405</v>
      </c>
      <c r="B290" s="3" t="s">
        <v>389</v>
      </c>
      <c r="C290" s="2" t="s">
        <v>293</v>
      </c>
      <c r="D290" s="5">
        <f t="shared" si="205"/>
        <v>31188</v>
      </c>
      <c r="E290" s="190">
        <v>290</v>
      </c>
      <c r="F290" s="18">
        <f t="shared" si="206"/>
        <v>302</v>
      </c>
      <c r="G290" s="214">
        <v>8.812985718359338</v>
      </c>
      <c r="H290" s="202">
        <v>16</v>
      </c>
      <c r="I290"/>
      <c r="J290" s="196">
        <v>7970</v>
      </c>
      <c r="K290" s="196">
        <v>6805</v>
      </c>
      <c r="L290" s="196">
        <v>6452</v>
      </c>
      <c r="M290" s="196">
        <v>5410</v>
      </c>
      <c r="N290" s="196">
        <v>3096</v>
      </c>
      <c r="O290" s="196">
        <v>1057</v>
      </c>
      <c r="P290" s="196">
        <v>371</v>
      </c>
      <c r="Q290" s="196">
        <v>27</v>
      </c>
      <c r="R290" s="196">
        <v>31188</v>
      </c>
      <c r="S290" s="5"/>
      <c r="T290" s="9">
        <f t="shared" si="183"/>
        <v>0.2555470052584327</v>
      </c>
      <c r="U290" s="9">
        <f t="shared" si="184"/>
        <v>0.21819289470309094</v>
      </c>
      <c r="V290" s="9">
        <f t="shared" si="185"/>
        <v>0.2068744388867513</v>
      </c>
      <c r="W290" s="9">
        <f t="shared" si="186"/>
        <v>0.17346415287931255</v>
      </c>
      <c r="X290" s="9">
        <f t="shared" si="187"/>
        <v>0.09926894959599845</v>
      </c>
      <c r="Y290" s="9">
        <f t="shared" si="188"/>
        <v>0.03389124022059767</v>
      </c>
      <c r="Z290" s="9">
        <f t="shared" si="189"/>
        <v>0.011895600872130306</v>
      </c>
      <c r="AA290" s="9">
        <f t="shared" si="190"/>
        <v>0.0008657175836860331</v>
      </c>
      <c r="AB290" s="9"/>
      <c r="AC290" s="196">
        <v>49</v>
      </c>
      <c r="AD290" s="196">
        <v>41</v>
      </c>
      <c r="AE290" s="196">
        <v>51</v>
      </c>
      <c r="AF290" s="196">
        <v>69</v>
      </c>
      <c r="AG290" s="196">
        <v>49</v>
      </c>
      <c r="AH290" s="196">
        <v>-5</v>
      </c>
      <c r="AI290" s="196">
        <v>1</v>
      </c>
      <c r="AJ290" s="196">
        <v>0</v>
      </c>
      <c r="AK290" s="196">
        <v>255</v>
      </c>
      <c r="AL290" s="5"/>
      <c r="AM290" s="193">
        <v>-18</v>
      </c>
      <c r="AN290" s="193">
        <v>-3</v>
      </c>
      <c r="AO290" s="193">
        <v>-4</v>
      </c>
      <c r="AP290" s="193">
        <v>-18</v>
      </c>
      <c r="AQ290" s="193">
        <v>-1</v>
      </c>
      <c r="AR290" s="193">
        <v>-4</v>
      </c>
      <c r="AS290" s="193">
        <v>0</v>
      </c>
      <c r="AT290" s="193">
        <v>1</v>
      </c>
      <c r="AU290" s="193">
        <v>-47</v>
      </c>
      <c r="AV290">
        <f t="shared" si="191"/>
        <v>18</v>
      </c>
      <c r="AW290">
        <f t="shared" si="192"/>
        <v>3</v>
      </c>
      <c r="AX290">
        <f t="shared" si="193"/>
        <v>4</v>
      </c>
      <c r="AY290">
        <f t="shared" si="194"/>
        <v>18</v>
      </c>
      <c r="AZ290">
        <f t="shared" si="195"/>
        <v>1</v>
      </c>
      <c r="BA290">
        <f t="shared" si="196"/>
        <v>4</v>
      </c>
      <c r="BB290">
        <f t="shared" si="197"/>
        <v>0</v>
      </c>
      <c r="BC290">
        <f t="shared" si="198"/>
        <v>-1</v>
      </c>
      <c r="BD290">
        <f t="shared" si="199"/>
        <v>47</v>
      </c>
      <c r="BG290" s="188">
        <v>260466.83733333336</v>
      </c>
      <c r="BH290" s="107">
        <f t="shared" si="200"/>
        <v>65116.70933333334</v>
      </c>
      <c r="BI290" s="108">
        <f t="shared" si="201"/>
        <v>1562801.0240000002</v>
      </c>
      <c r="BJ290" s="27">
        <f t="shared" si="202"/>
        <v>390700.25600000005</v>
      </c>
      <c r="BK290" s="25">
        <f t="shared" si="203"/>
        <v>0.8</v>
      </c>
      <c r="BL290" s="26">
        <f t="shared" si="204"/>
        <v>0.2</v>
      </c>
      <c r="BM290" s="111">
        <f t="shared" si="207"/>
        <v>260466.83733333336</v>
      </c>
      <c r="BN290" s="186">
        <v>406950.1671111111</v>
      </c>
      <c r="BO290" s="135">
        <f t="shared" si="208"/>
        <v>101737.54177777778</v>
      </c>
      <c r="BP290" s="135">
        <f t="shared" si="223"/>
        <v>2441701.0026666666</v>
      </c>
      <c r="BQ290" s="135">
        <f t="shared" si="224"/>
        <v>610425.2506666667</v>
      </c>
      <c r="BR290" s="141">
        <f t="shared" si="209"/>
        <v>406950.1671111111</v>
      </c>
      <c r="BS290" s="185">
        <v>380736.7297777778</v>
      </c>
      <c r="BT290" s="135">
        <f t="shared" si="210"/>
        <v>95184.18244444445</v>
      </c>
      <c r="BU290" s="135">
        <f t="shared" si="225"/>
        <v>2284420.378666667</v>
      </c>
      <c r="BV290" s="135">
        <f t="shared" si="211"/>
        <v>571105.0946666667</v>
      </c>
      <c r="BW290" s="141">
        <f t="shared" si="212"/>
        <v>380736.7297777778</v>
      </c>
      <c r="BX290" s="185">
        <v>213263.57333333336</v>
      </c>
      <c r="BY290" s="135">
        <f t="shared" si="213"/>
        <v>53315.89333333334</v>
      </c>
      <c r="BZ290" s="135">
        <f t="shared" si="226"/>
        <v>1279581.4400000002</v>
      </c>
      <c r="CA290" s="135">
        <f t="shared" si="214"/>
        <v>319895.36000000004</v>
      </c>
      <c r="CB290" s="141">
        <f t="shared" si="215"/>
        <v>213263.57333333336</v>
      </c>
      <c r="CC290" s="230">
        <f t="shared" si="216"/>
        <v>326391.70311111107</v>
      </c>
      <c r="CD290" s="135">
        <f t="shared" si="217"/>
        <v>81597.92577777777</v>
      </c>
      <c r="CE290" s="135">
        <f t="shared" si="227"/>
        <v>1958350.2186666664</v>
      </c>
      <c r="CF290" s="135">
        <f t="shared" si="218"/>
        <v>489587.5546666666</v>
      </c>
      <c r="CG290" s="141">
        <f t="shared" si="219"/>
        <v>326391.70311111107</v>
      </c>
      <c r="CH290" s="185">
        <v>0</v>
      </c>
      <c r="CI290" s="135">
        <f t="shared" si="220"/>
        <v>0</v>
      </c>
      <c r="CJ290" s="135">
        <f t="shared" si="228"/>
        <v>0</v>
      </c>
      <c r="CK290" s="135">
        <f t="shared" si="221"/>
        <v>0</v>
      </c>
      <c r="CL290" s="141">
        <f t="shared" si="222"/>
        <v>0</v>
      </c>
    </row>
    <row r="291" spans="1:90" ht="12.75">
      <c r="A291" s="3"/>
      <c r="B291" s="3" t="s">
        <v>385</v>
      </c>
      <c r="C291" s="2" t="s">
        <v>294</v>
      </c>
      <c r="D291" s="5">
        <f t="shared" si="205"/>
        <v>118647</v>
      </c>
      <c r="E291" s="190">
        <v>602</v>
      </c>
      <c r="F291" s="18">
        <f t="shared" si="206"/>
        <v>3237</v>
      </c>
      <c r="G291" s="214">
        <v>7.908025410877721</v>
      </c>
      <c r="H291" s="202">
        <v>895</v>
      </c>
      <c r="I291"/>
      <c r="J291" s="196">
        <v>3449</v>
      </c>
      <c r="K291" s="196">
        <v>25333</v>
      </c>
      <c r="L291" s="196">
        <v>36064</v>
      </c>
      <c r="M291" s="196">
        <v>23923</v>
      </c>
      <c r="N291" s="196">
        <v>17890</v>
      </c>
      <c r="O291" s="196">
        <v>8284</v>
      </c>
      <c r="P291" s="196">
        <v>3208</v>
      </c>
      <c r="Q291" s="196">
        <v>496</v>
      </c>
      <c r="R291" s="196">
        <v>118647</v>
      </c>
      <c r="S291" s="5"/>
      <c r="T291" s="9">
        <f t="shared" si="183"/>
        <v>0.029069424427082016</v>
      </c>
      <c r="U291" s="9">
        <f t="shared" si="184"/>
        <v>0.21351572311141453</v>
      </c>
      <c r="V291" s="9">
        <f t="shared" si="185"/>
        <v>0.3039604878336578</v>
      </c>
      <c r="W291" s="9">
        <f t="shared" si="186"/>
        <v>0.2016317311015028</v>
      </c>
      <c r="X291" s="9">
        <f t="shared" si="187"/>
        <v>0.15078341635271014</v>
      </c>
      <c r="Y291" s="9">
        <f t="shared" si="188"/>
        <v>0.06982056014901346</v>
      </c>
      <c r="Z291" s="9">
        <f t="shared" si="189"/>
        <v>0.02703818891333114</v>
      </c>
      <c r="AA291" s="9">
        <f t="shared" si="190"/>
        <v>0.004180468111288107</v>
      </c>
      <c r="AB291" s="9"/>
      <c r="AC291" s="196">
        <v>511</v>
      </c>
      <c r="AD291" s="196">
        <v>68</v>
      </c>
      <c r="AE291" s="196">
        <v>604</v>
      </c>
      <c r="AF291" s="196">
        <v>847</v>
      </c>
      <c r="AG291" s="196">
        <v>689</v>
      </c>
      <c r="AH291" s="196">
        <v>375</v>
      </c>
      <c r="AI291" s="196">
        <v>107</v>
      </c>
      <c r="AJ291" s="196">
        <v>40</v>
      </c>
      <c r="AK291" s="196">
        <v>3241</v>
      </c>
      <c r="AL291" s="5"/>
      <c r="AM291" s="193">
        <v>7</v>
      </c>
      <c r="AN291" s="193">
        <v>42</v>
      </c>
      <c r="AO291" s="193">
        <v>-10</v>
      </c>
      <c r="AP291" s="193">
        <v>-5</v>
      </c>
      <c r="AQ291" s="193">
        <v>-20</v>
      </c>
      <c r="AR291" s="193">
        <v>0</v>
      </c>
      <c r="AS291" s="193">
        <v>-9</v>
      </c>
      <c r="AT291" s="193">
        <v>-1</v>
      </c>
      <c r="AU291" s="193">
        <v>4</v>
      </c>
      <c r="AV291">
        <f t="shared" si="191"/>
        <v>-7</v>
      </c>
      <c r="AW291">
        <f t="shared" si="192"/>
        <v>-42</v>
      </c>
      <c r="AX291">
        <f t="shared" si="193"/>
        <v>10</v>
      </c>
      <c r="AY291">
        <f t="shared" si="194"/>
        <v>5</v>
      </c>
      <c r="AZ291">
        <f t="shared" si="195"/>
        <v>20</v>
      </c>
      <c r="BA291">
        <f t="shared" si="196"/>
        <v>0</v>
      </c>
      <c r="BB291">
        <f t="shared" si="197"/>
        <v>9</v>
      </c>
      <c r="BC291">
        <f t="shared" si="198"/>
        <v>1</v>
      </c>
      <c r="BD291">
        <f t="shared" si="199"/>
        <v>-4</v>
      </c>
      <c r="BG291" s="188">
        <v>4287276.466666667</v>
      </c>
      <c r="BH291" s="107" t="str">
        <f t="shared" si="200"/>
        <v>0</v>
      </c>
      <c r="BI291" s="108">
        <f t="shared" si="201"/>
        <v>25723658.8</v>
      </c>
      <c r="BJ291" s="27">
        <f t="shared" si="202"/>
        <v>0</v>
      </c>
      <c r="BK291" s="25" t="str">
        <f t="shared" si="203"/>
        <v>100%</v>
      </c>
      <c r="BL291" s="26" t="str">
        <f t="shared" si="204"/>
        <v>0%</v>
      </c>
      <c r="BM291" s="111">
        <f t="shared" si="207"/>
        <v>4287276.466666667</v>
      </c>
      <c r="BN291" s="186">
        <v>5822532.786666666</v>
      </c>
      <c r="BO291" s="135" t="str">
        <f t="shared" si="208"/>
        <v>0</v>
      </c>
      <c r="BP291" s="135">
        <f t="shared" si="223"/>
        <v>34935196.72</v>
      </c>
      <c r="BQ291" s="135">
        <f t="shared" si="224"/>
        <v>0</v>
      </c>
      <c r="BR291" s="141">
        <f t="shared" si="209"/>
        <v>5822532.786666666</v>
      </c>
      <c r="BS291" s="185">
        <v>5961041.994444445</v>
      </c>
      <c r="BT291" s="135" t="str">
        <f t="shared" si="210"/>
        <v>0</v>
      </c>
      <c r="BU291" s="135">
        <f t="shared" si="225"/>
        <v>35766251.96666667</v>
      </c>
      <c r="BV291" s="135">
        <f t="shared" si="211"/>
        <v>0</v>
      </c>
      <c r="BW291" s="141">
        <f t="shared" si="212"/>
        <v>5961041.994444445</v>
      </c>
      <c r="BX291" s="185">
        <v>3407157.333333333</v>
      </c>
      <c r="BY291" s="135" t="str">
        <f>IF($A291="","0",(25%*BX291))</f>
        <v>0</v>
      </c>
      <c r="BZ291" s="135">
        <f t="shared" si="226"/>
        <v>20442944</v>
      </c>
      <c r="CA291" s="135">
        <f t="shared" si="214"/>
        <v>0</v>
      </c>
      <c r="CB291" s="141">
        <f t="shared" si="215"/>
        <v>3407157.333333333</v>
      </c>
      <c r="CC291" s="230">
        <f t="shared" si="216"/>
        <v>5359512.804444444</v>
      </c>
      <c r="CD291" s="135" t="str">
        <f t="shared" si="217"/>
        <v>0</v>
      </c>
      <c r="CE291" s="135">
        <f t="shared" si="227"/>
        <v>32157076.826666668</v>
      </c>
      <c r="CF291" s="135">
        <f t="shared" si="218"/>
        <v>0</v>
      </c>
      <c r="CG291" s="141">
        <f t="shared" si="219"/>
        <v>5359512.804444444</v>
      </c>
      <c r="CH291" s="185">
        <v>0</v>
      </c>
      <c r="CI291" s="135" t="str">
        <f t="shared" si="220"/>
        <v>0</v>
      </c>
      <c r="CJ291" s="135">
        <f t="shared" si="228"/>
        <v>0</v>
      </c>
      <c r="CK291" s="135">
        <f t="shared" si="221"/>
        <v>0</v>
      </c>
      <c r="CL291" s="141">
        <f t="shared" si="222"/>
        <v>0</v>
      </c>
    </row>
    <row r="292" spans="1:90" ht="12.75">
      <c r="A292" s="3"/>
      <c r="B292" s="3" t="s">
        <v>377</v>
      </c>
      <c r="C292" s="2" t="s">
        <v>295</v>
      </c>
      <c r="D292" s="5">
        <f t="shared" si="205"/>
        <v>97221</v>
      </c>
      <c r="E292" s="190">
        <v>617</v>
      </c>
      <c r="F292" s="18">
        <f t="shared" si="206"/>
        <v>397</v>
      </c>
      <c r="G292" s="214">
        <v>7.555882206109432</v>
      </c>
      <c r="H292" s="202">
        <v>179</v>
      </c>
      <c r="I292"/>
      <c r="J292" s="196">
        <v>18434</v>
      </c>
      <c r="K292" s="196">
        <v>20848</v>
      </c>
      <c r="L292" s="196">
        <v>26190</v>
      </c>
      <c r="M292" s="196">
        <v>14592</v>
      </c>
      <c r="N292" s="196">
        <v>7636</v>
      </c>
      <c r="O292" s="196">
        <v>4414</v>
      </c>
      <c r="P292" s="196">
        <v>4129</v>
      </c>
      <c r="Q292" s="196">
        <v>978</v>
      </c>
      <c r="R292" s="196">
        <v>97221</v>
      </c>
      <c r="S292" s="5"/>
      <c r="T292" s="9">
        <f t="shared" si="183"/>
        <v>0.18960924080188438</v>
      </c>
      <c r="U292" s="9">
        <f t="shared" si="184"/>
        <v>0.2144392672365024</v>
      </c>
      <c r="V292" s="9">
        <f t="shared" si="185"/>
        <v>0.2693862437127781</v>
      </c>
      <c r="W292" s="9">
        <f t="shared" si="186"/>
        <v>0.15009102971580215</v>
      </c>
      <c r="X292" s="9">
        <f t="shared" si="187"/>
        <v>0.07854270167967826</v>
      </c>
      <c r="Y292" s="9">
        <f t="shared" si="188"/>
        <v>0.04540171362154267</v>
      </c>
      <c r="Z292" s="9">
        <f t="shared" si="189"/>
        <v>0.04247024819740591</v>
      </c>
      <c r="AA292" s="9">
        <f t="shared" si="190"/>
        <v>0.010059555034406148</v>
      </c>
      <c r="AB292" s="9"/>
      <c r="AC292" s="196">
        <v>-31</v>
      </c>
      <c r="AD292" s="196">
        <v>-4</v>
      </c>
      <c r="AE292" s="196">
        <v>67</v>
      </c>
      <c r="AF292" s="196">
        <v>64</v>
      </c>
      <c r="AG292" s="196">
        <v>16</v>
      </c>
      <c r="AH292" s="196">
        <v>10</v>
      </c>
      <c r="AI292" s="196">
        <v>1</v>
      </c>
      <c r="AJ292" s="196">
        <v>15</v>
      </c>
      <c r="AK292" s="196">
        <v>138</v>
      </c>
      <c r="AL292" s="5"/>
      <c r="AM292" s="193">
        <v>-100</v>
      </c>
      <c r="AN292" s="193">
        <v>-105</v>
      </c>
      <c r="AO292" s="193">
        <v>-56</v>
      </c>
      <c r="AP292" s="193">
        <v>-6</v>
      </c>
      <c r="AQ292" s="193">
        <v>3</v>
      </c>
      <c r="AR292" s="193">
        <v>-15</v>
      </c>
      <c r="AS292" s="193">
        <v>11</v>
      </c>
      <c r="AT292" s="193">
        <v>9</v>
      </c>
      <c r="AU292" s="193">
        <v>-259</v>
      </c>
      <c r="AV292">
        <f t="shared" si="191"/>
        <v>100</v>
      </c>
      <c r="AW292">
        <f t="shared" si="192"/>
        <v>105</v>
      </c>
      <c r="AX292">
        <f t="shared" si="193"/>
        <v>56</v>
      </c>
      <c r="AY292">
        <f t="shared" si="194"/>
        <v>6</v>
      </c>
      <c r="AZ292">
        <f t="shared" si="195"/>
        <v>-3</v>
      </c>
      <c r="BA292">
        <f t="shared" si="196"/>
        <v>15</v>
      </c>
      <c r="BB292">
        <f t="shared" si="197"/>
        <v>-11</v>
      </c>
      <c r="BC292">
        <f t="shared" si="198"/>
        <v>-9</v>
      </c>
      <c r="BD292">
        <f t="shared" si="199"/>
        <v>259</v>
      </c>
      <c r="BG292" s="188">
        <v>625261.1333333333</v>
      </c>
      <c r="BH292" s="107" t="str">
        <f t="shared" si="200"/>
        <v>0</v>
      </c>
      <c r="BI292" s="108">
        <f t="shared" si="201"/>
        <v>3751566.8</v>
      </c>
      <c r="BJ292" s="27">
        <f t="shared" si="202"/>
        <v>0</v>
      </c>
      <c r="BK292" s="25" t="str">
        <f t="shared" si="203"/>
        <v>100%</v>
      </c>
      <c r="BL292" s="26" t="str">
        <f t="shared" si="204"/>
        <v>0%</v>
      </c>
      <c r="BM292" s="111">
        <f t="shared" si="207"/>
        <v>625261.1333333333</v>
      </c>
      <c r="BN292" s="186">
        <v>329715.2555555556</v>
      </c>
      <c r="BO292" s="135" t="str">
        <f t="shared" si="208"/>
        <v>0</v>
      </c>
      <c r="BP292" s="135">
        <f t="shared" si="223"/>
        <v>1978291.5333333334</v>
      </c>
      <c r="BQ292" s="135">
        <f t="shared" si="224"/>
        <v>0</v>
      </c>
      <c r="BR292" s="141">
        <f t="shared" si="209"/>
        <v>329715.2555555556</v>
      </c>
      <c r="BS292" s="185">
        <v>391323.0544444445</v>
      </c>
      <c r="BT292" s="135" t="str">
        <f t="shared" si="210"/>
        <v>0</v>
      </c>
      <c r="BU292" s="135">
        <f t="shared" si="225"/>
        <v>2347938.326666667</v>
      </c>
      <c r="BV292" s="135">
        <f t="shared" si="211"/>
        <v>0</v>
      </c>
      <c r="BW292" s="141">
        <f t="shared" si="212"/>
        <v>391323.0544444445</v>
      </c>
      <c r="BX292" s="185">
        <v>424620.6666666666</v>
      </c>
      <c r="BY292" s="135" t="str">
        <f t="shared" si="213"/>
        <v>0</v>
      </c>
      <c r="BZ292" s="135">
        <f t="shared" si="226"/>
        <v>2547724</v>
      </c>
      <c r="CA292" s="135">
        <f t="shared" si="214"/>
        <v>0</v>
      </c>
      <c r="CB292" s="141">
        <f t="shared" si="215"/>
        <v>424620.6666666666</v>
      </c>
      <c r="CC292" s="230">
        <f t="shared" si="216"/>
        <v>578237.1977777777</v>
      </c>
      <c r="CD292" s="135" t="str">
        <f t="shared" si="217"/>
        <v>0</v>
      </c>
      <c r="CE292" s="135">
        <f t="shared" si="227"/>
        <v>3469423.186666666</v>
      </c>
      <c r="CF292" s="135">
        <f t="shared" si="218"/>
        <v>0</v>
      </c>
      <c r="CG292" s="141">
        <f t="shared" si="219"/>
        <v>578237.1977777777</v>
      </c>
      <c r="CH292" s="185">
        <v>0</v>
      </c>
      <c r="CI292" s="135" t="str">
        <f t="shared" si="220"/>
        <v>0</v>
      </c>
      <c r="CJ292" s="135">
        <f t="shared" si="228"/>
        <v>0</v>
      </c>
      <c r="CK292" s="135">
        <f t="shared" si="221"/>
        <v>0</v>
      </c>
      <c r="CL292" s="141">
        <f t="shared" si="222"/>
        <v>0</v>
      </c>
    </row>
    <row r="293" spans="1:90" ht="12.75">
      <c r="A293" s="3" t="s">
        <v>381</v>
      </c>
      <c r="B293" s="3" t="s">
        <v>375</v>
      </c>
      <c r="C293" s="2" t="s">
        <v>296</v>
      </c>
      <c r="D293" s="5">
        <f t="shared" si="205"/>
        <v>47869</v>
      </c>
      <c r="E293" s="190">
        <v>334</v>
      </c>
      <c r="F293" s="18">
        <f t="shared" si="206"/>
        <v>67</v>
      </c>
      <c r="G293" s="214">
        <v>9.730179548373076</v>
      </c>
      <c r="H293" s="202">
        <v>36</v>
      </c>
      <c r="I293"/>
      <c r="J293" s="196">
        <v>3373</v>
      </c>
      <c r="K293" s="196">
        <v>5103</v>
      </c>
      <c r="L293" s="196">
        <v>13280</v>
      </c>
      <c r="M293" s="196">
        <v>9763</v>
      </c>
      <c r="N293" s="196">
        <v>6392</v>
      </c>
      <c r="O293" s="196">
        <v>4445</v>
      </c>
      <c r="P293" s="196">
        <v>5012</v>
      </c>
      <c r="Q293" s="196">
        <v>501</v>
      </c>
      <c r="R293" s="196">
        <v>47869</v>
      </c>
      <c r="S293" s="5"/>
      <c r="T293" s="9">
        <f t="shared" si="183"/>
        <v>0.07046313898347574</v>
      </c>
      <c r="U293" s="9">
        <f t="shared" si="184"/>
        <v>0.10660343855104557</v>
      </c>
      <c r="V293" s="9">
        <f t="shared" si="185"/>
        <v>0.27742380246088283</v>
      </c>
      <c r="W293" s="9">
        <f t="shared" si="186"/>
        <v>0.20395245357120476</v>
      </c>
      <c r="X293" s="9">
        <f t="shared" si="187"/>
        <v>0.1335310952808707</v>
      </c>
      <c r="Y293" s="9">
        <f t="shared" si="188"/>
        <v>0.09285759050742652</v>
      </c>
      <c r="Z293" s="9">
        <f t="shared" si="189"/>
        <v>0.10470241701309825</v>
      </c>
      <c r="AA293" s="9">
        <f t="shared" si="190"/>
        <v>0.010466063631995655</v>
      </c>
      <c r="AB293" s="9"/>
      <c r="AC293" s="196">
        <v>-74</v>
      </c>
      <c r="AD293" s="196">
        <v>-46</v>
      </c>
      <c r="AE293" s="196">
        <v>29</v>
      </c>
      <c r="AF293" s="196">
        <v>62</v>
      </c>
      <c r="AG293" s="196">
        <v>-13</v>
      </c>
      <c r="AH293" s="196">
        <v>11</v>
      </c>
      <c r="AI293" s="196">
        <v>21</v>
      </c>
      <c r="AJ293" s="196">
        <v>15</v>
      </c>
      <c r="AK293" s="196">
        <v>5</v>
      </c>
      <c r="AL293" s="5"/>
      <c r="AM293" s="193">
        <v>-43</v>
      </c>
      <c r="AN293" s="193">
        <v>-17</v>
      </c>
      <c r="AO293" s="193">
        <v>2</v>
      </c>
      <c r="AP293" s="193">
        <v>-14</v>
      </c>
      <c r="AQ293" s="193">
        <v>4</v>
      </c>
      <c r="AR293" s="193">
        <v>1</v>
      </c>
      <c r="AS293" s="193">
        <v>4</v>
      </c>
      <c r="AT293" s="193">
        <v>1</v>
      </c>
      <c r="AU293" s="193">
        <v>-62</v>
      </c>
      <c r="AV293">
        <f t="shared" si="191"/>
        <v>43</v>
      </c>
      <c r="AW293">
        <f t="shared" si="192"/>
        <v>17</v>
      </c>
      <c r="AX293">
        <f t="shared" si="193"/>
        <v>-2</v>
      </c>
      <c r="AY293">
        <f t="shared" si="194"/>
        <v>14</v>
      </c>
      <c r="AZ293">
        <f t="shared" si="195"/>
        <v>-4</v>
      </c>
      <c r="BA293">
        <f t="shared" si="196"/>
        <v>-1</v>
      </c>
      <c r="BB293">
        <f t="shared" si="197"/>
        <v>-4</v>
      </c>
      <c r="BC293">
        <f t="shared" si="198"/>
        <v>-1</v>
      </c>
      <c r="BD293">
        <f t="shared" si="199"/>
        <v>62</v>
      </c>
      <c r="BG293" s="188">
        <v>258931.66933333335</v>
      </c>
      <c r="BH293" s="107">
        <f t="shared" si="200"/>
        <v>64732.91733333334</v>
      </c>
      <c r="BI293" s="108">
        <f t="shared" si="201"/>
        <v>1553590.016</v>
      </c>
      <c r="BJ293" s="27">
        <f t="shared" si="202"/>
        <v>388397.504</v>
      </c>
      <c r="BK293" s="25">
        <f t="shared" si="203"/>
        <v>0.8</v>
      </c>
      <c r="BL293" s="26">
        <f t="shared" si="204"/>
        <v>0.2</v>
      </c>
      <c r="BM293" s="111">
        <f t="shared" si="207"/>
        <v>258931.66933333335</v>
      </c>
      <c r="BN293" s="186">
        <v>338670.8631111111</v>
      </c>
      <c r="BO293" s="135">
        <f t="shared" si="208"/>
        <v>84667.71577777778</v>
      </c>
      <c r="BP293" s="135">
        <f t="shared" si="223"/>
        <v>2032025.1786666666</v>
      </c>
      <c r="BQ293" s="135">
        <f t="shared" si="224"/>
        <v>508006.29466666665</v>
      </c>
      <c r="BR293" s="141">
        <f t="shared" si="209"/>
        <v>338670.8631111111</v>
      </c>
      <c r="BS293" s="185">
        <v>390037.73155555566</v>
      </c>
      <c r="BT293" s="135">
        <f t="shared" si="210"/>
        <v>97509.43288888891</v>
      </c>
      <c r="BU293" s="135">
        <f t="shared" si="225"/>
        <v>2340226.389333334</v>
      </c>
      <c r="BV293" s="135">
        <f t="shared" si="211"/>
        <v>585056.5973333335</v>
      </c>
      <c r="BW293" s="141">
        <f t="shared" si="212"/>
        <v>390037.73155555566</v>
      </c>
      <c r="BX293" s="185">
        <v>96353.6</v>
      </c>
      <c r="BY293" s="135">
        <f t="shared" si="213"/>
        <v>24088.4</v>
      </c>
      <c r="BZ293" s="135">
        <f t="shared" si="226"/>
        <v>578121.6000000001</v>
      </c>
      <c r="CA293" s="135">
        <f t="shared" si="214"/>
        <v>144530.40000000002</v>
      </c>
      <c r="CB293" s="141">
        <f t="shared" si="215"/>
        <v>96353.6</v>
      </c>
      <c r="CC293" s="230">
        <f t="shared" si="216"/>
        <v>135478.1137777778</v>
      </c>
      <c r="CD293" s="135">
        <f t="shared" si="217"/>
        <v>33869.52844444445</v>
      </c>
      <c r="CE293" s="135">
        <f t="shared" si="227"/>
        <v>812868.6826666668</v>
      </c>
      <c r="CF293" s="135">
        <f t="shared" si="218"/>
        <v>203217.1706666667</v>
      </c>
      <c r="CG293" s="141">
        <f t="shared" si="219"/>
        <v>135478.1137777778</v>
      </c>
      <c r="CH293" s="185">
        <v>0</v>
      </c>
      <c r="CI293" s="135">
        <f t="shared" si="220"/>
        <v>0</v>
      </c>
      <c r="CJ293" s="135">
        <f t="shared" si="228"/>
        <v>0</v>
      </c>
      <c r="CK293" s="135">
        <f t="shared" si="221"/>
        <v>0</v>
      </c>
      <c r="CL293" s="141">
        <f t="shared" si="222"/>
        <v>0</v>
      </c>
    </row>
    <row r="294" spans="1:90" ht="12.75">
      <c r="A294" s="3" t="s">
        <v>387</v>
      </c>
      <c r="B294" s="3" t="s">
        <v>384</v>
      </c>
      <c r="C294" s="2" t="s">
        <v>297</v>
      </c>
      <c r="D294" s="5">
        <f t="shared" si="205"/>
        <v>34390</v>
      </c>
      <c r="E294" s="190">
        <v>246</v>
      </c>
      <c r="F294" s="18">
        <f t="shared" si="206"/>
        <v>491</v>
      </c>
      <c r="G294" s="214">
        <v>11.190834966414483</v>
      </c>
      <c r="H294" s="202">
        <v>84</v>
      </c>
      <c r="I294"/>
      <c r="J294" s="196">
        <v>1170</v>
      </c>
      <c r="K294" s="196">
        <v>3759</v>
      </c>
      <c r="L294" s="196">
        <v>7918</v>
      </c>
      <c r="M294" s="196">
        <v>6662</v>
      </c>
      <c r="N294" s="196">
        <v>6105</v>
      </c>
      <c r="O294" s="196">
        <v>4286</v>
      </c>
      <c r="P294" s="196">
        <v>4069</v>
      </c>
      <c r="Q294" s="196">
        <v>421</v>
      </c>
      <c r="R294" s="196">
        <v>34390</v>
      </c>
      <c r="S294" s="5"/>
      <c r="T294" s="9">
        <f t="shared" si="183"/>
        <v>0.034021517883105555</v>
      </c>
      <c r="U294" s="9">
        <f t="shared" si="184"/>
        <v>0.10930503053213143</v>
      </c>
      <c r="V294" s="9">
        <f t="shared" si="185"/>
        <v>0.23024134922942716</v>
      </c>
      <c r="W294" s="9">
        <f t="shared" si="186"/>
        <v>0.19371910439081128</v>
      </c>
      <c r="X294" s="9">
        <f t="shared" si="187"/>
        <v>0.17752253562082002</v>
      </c>
      <c r="Y294" s="9">
        <f t="shared" si="188"/>
        <v>0.12462925268973539</v>
      </c>
      <c r="Z294" s="9">
        <f t="shared" si="189"/>
        <v>0.11831927886013376</v>
      </c>
      <c r="AA294" s="9">
        <f t="shared" si="190"/>
        <v>0.012241930793835417</v>
      </c>
      <c r="AB294" s="9"/>
      <c r="AC294" s="196">
        <v>39</v>
      </c>
      <c r="AD294" s="196">
        <v>21</v>
      </c>
      <c r="AE294" s="196">
        <v>48</v>
      </c>
      <c r="AF294" s="196">
        <v>69</v>
      </c>
      <c r="AG294" s="196">
        <v>172</v>
      </c>
      <c r="AH294" s="196">
        <v>110</v>
      </c>
      <c r="AI294" s="196">
        <v>50</v>
      </c>
      <c r="AJ294" s="196">
        <v>7</v>
      </c>
      <c r="AK294" s="196">
        <v>516</v>
      </c>
      <c r="AL294" s="5"/>
      <c r="AM294" s="193">
        <v>4</v>
      </c>
      <c r="AN294" s="193">
        <v>18</v>
      </c>
      <c r="AO294" s="193">
        <v>-5</v>
      </c>
      <c r="AP294" s="193">
        <v>3</v>
      </c>
      <c r="AQ294" s="193">
        <v>-8</v>
      </c>
      <c r="AR294" s="193">
        <v>5</v>
      </c>
      <c r="AS294" s="193">
        <v>7</v>
      </c>
      <c r="AT294" s="193">
        <v>1</v>
      </c>
      <c r="AU294" s="193">
        <v>25</v>
      </c>
      <c r="AV294">
        <f t="shared" si="191"/>
        <v>-4</v>
      </c>
      <c r="AW294">
        <f t="shared" si="192"/>
        <v>-18</v>
      </c>
      <c r="AX294">
        <f t="shared" si="193"/>
        <v>5</v>
      </c>
      <c r="AY294">
        <f t="shared" si="194"/>
        <v>-3</v>
      </c>
      <c r="AZ294">
        <f t="shared" si="195"/>
        <v>8</v>
      </c>
      <c r="BA294">
        <f t="shared" si="196"/>
        <v>-5</v>
      </c>
      <c r="BB294">
        <f t="shared" si="197"/>
        <v>-7</v>
      </c>
      <c r="BC294">
        <f t="shared" si="198"/>
        <v>-1</v>
      </c>
      <c r="BD294">
        <f t="shared" si="199"/>
        <v>-25</v>
      </c>
      <c r="BG294" s="188">
        <v>714364.8426666667</v>
      </c>
      <c r="BH294" s="107">
        <f t="shared" si="200"/>
        <v>178591.21066666668</v>
      </c>
      <c r="BI294" s="108">
        <f t="shared" si="201"/>
        <v>4286189.056</v>
      </c>
      <c r="BJ294" s="27">
        <f t="shared" si="202"/>
        <v>1071547.264</v>
      </c>
      <c r="BK294" s="25">
        <f t="shared" si="203"/>
        <v>0.8</v>
      </c>
      <c r="BL294" s="26">
        <f t="shared" si="204"/>
        <v>0.2</v>
      </c>
      <c r="BM294" s="111">
        <f t="shared" si="207"/>
        <v>714364.8426666667</v>
      </c>
      <c r="BN294" s="186">
        <v>533561.8773333333</v>
      </c>
      <c r="BO294" s="135">
        <f t="shared" si="208"/>
        <v>133390.4693333333</v>
      </c>
      <c r="BP294" s="135">
        <f t="shared" si="223"/>
        <v>3201371.2639999995</v>
      </c>
      <c r="BQ294" s="135">
        <f t="shared" si="224"/>
        <v>800342.8159999999</v>
      </c>
      <c r="BR294" s="141">
        <f t="shared" si="209"/>
        <v>533561.8773333333</v>
      </c>
      <c r="BS294" s="185">
        <v>794502.4755555554</v>
      </c>
      <c r="BT294" s="135">
        <f t="shared" si="210"/>
        <v>198625.61888888886</v>
      </c>
      <c r="BU294" s="135">
        <f t="shared" si="225"/>
        <v>4767014.853333333</v>
      </c>
      <c r="BV294" s="135">
        <f t="shared" si="211"/>
        <v>1191753.7133333331</v>
      </c>
      <c r="BW294" s="141">
        <f t="shared" si="212"/>
        <v>794502.4755555554</v>
      </c>
      <c r="BX294" s="185">
        <v>834634.8799999999</v>
      </c>
      <c r="BY294" s="135">
        <f t="shared" si="213"/>
        <v>208658.71999999997</v>
      </c>
      <c r="BZ294" s="135">
        <f t="shared" si="226"/>
        <v>5007809.279999999</v>
      </c>
      <c r="CA294" s="135">
        <f t="shared" si="214"/>
        <v>1251952.3199999998</v>
      </c>
      <c r="CB294" s="141">
        <f t="shared" si="215"/>
        <v>834634.8799999999</v>
      </c>
      <c r="CC294" s="230">
        <f t="shared" si="216"/>
        <v>721234.5831111111</v>
      </c>
      <c r="CD294" s="135">
        <f t="shared" si="217"/>
        <v>180308.64577777777</v>
      </c>
      <c r="CE294" s="135">
        <f t="shared" si="227"/>
        <v>4327407.498666666</v>
      </c>
      <c r="CF294" s="135">
        <f t="shared" si="218"/>
        <v>1081851.8746666666</v>
      </c>
      <c r="CG294" s="141">
        <f t="shared" si="219"/>
        <v>721234.5831111111</v>
      </c>
      <c r="CH294" s="185">
        <v>0</v>
      </c>
      <c r="CI294" s="135">
        <f t="shared" si="220"/>
        <v>0</v>
      </c>
      <c r="CJ294" s="135">
        <f t="shared" si="228"/>
        <v>0</v>
      </c>
      <c r="CK294" s="135">
        <f t="shared" si="221"/>
        <v>0</v>
      </c>
      <c r="CL294" s="141">
        <f t="shared" si="222"/>
        <v>0</v>
      </c>
    </row>
    <row r="295" spans="1:90" ht="12.75">
      <c r="A295" s="3" t="s">
        <v>400</v>
      </c>
      <c r="B295" s="3" t="s">
        <v>375</v>
      </c>
      <c r="C295" s="2" t="s">
        <v>298</v>
      </c>
      <c r="D295" s="5">
        <f t="shared" si="205"/>
        <v>52543</v>
      </c>
      <c r="E295" s="190">
        <v>297</v>
      </c>
      <c r="F295" s="18">
        <f t="shared" si="206"/>
        <v>581</v>
      </c>
      <c r="G295" s="214">
        <v>8.328931499045419</v>
      </c>
      <c r="H295" s="202">
        <v>87</v>
      </c>
      <c r="I295"/>
      <c r="J295" s="196">
        <v>1625</v>
      </c>
      <c r="K295" s="196">
        <v>5484</v>
      </c>
      <c r="L295" s="196">
        <v>15580</v>
      </c>
      <c r="M295" s="196">
        <v>11810</v>
      </c>
      <c r="N295" s="196">
        <v>8782</v>
      </c>
      <c r="O295" s="196">
        <v>4907</v>
      </c>
      <c r="P295" s="196">
        <v>3932</v>
      </c>
      <c r="Q295" s="196">
        <v>423</v>
      </c>
      <c r="R295" s="196">
        <v>52543</v>
      </c>
      <c r="S295" s="5"/>
      <c r="T295" s="9">
        <f t="shared" si="183"/>
        <v>0.030927050225529565</v>
      </c>
      <c r="U295" s="9">
        <f t="shared" si="184"/>
        <v>0.10437165749957178</v>
      </c>
      <c r="V295" s="9">
        <f t="shared" si="185"/>
        <v>0.2965190415469235</v>
      </c>
      <c r="W295" s="9">
        <f t="shared" si="186"/>
        <v>0.2247682850236949</v>
      </c>
      <c r="X295" s="9">
        <f t="shared" si="187"/>
        <v>0.1671392954342158</v>
      </c>
      <c r="Y295" s="9">
        <f t="shared" si="188"/>
        <v>0.09339017566564528</v>
      </c>
      <c r="Z295" s="9">
        <f t="shared" si="189"/>
        <v>0.07483394553032754</v>
      </c>
      <c r="AA295" s="9">
        <f t="shared" si="190"/>
        <v>0.008050549074091697</v>
      </c>
      <c r="AB295" s="9"/>
      <c r="AC295" s="196">
        <v>74</v>
      </c>
      <c r="AD295" s="196">
        <v>66</v>
      </c>
      <c r="AE295" s="196">
        <v>137</v>
      </c>
      <c r="AF295" s="196">
        <v>176</v>
      </c>
      <c r="AG295" s="196">
        <v>48</v>
      </c>
      <c r="AH295" s="196">
        <v>39</v>
      </c>
      <c r="AI295" s="196">
        <v>65</v>
      </c>
      <c r="AJ295" s="196">
        <v>9</v>
      </c>
      <c r="AK295" s="196">
        <v>614</v>
      </c>
      <c r="AL295" s="5"/>
      <c r="AM295" s="193">
        <v>11</v>
      </c>
      <c r="AN295" s="193">
        <v>2</v>
      </c>
      <c r="AO295" s="193">
        <v>3</v>
      </c>
      <c r="AP295" s="193">
        <v>12</v>
      </c>
      <c r="AQ295" s="193">
        <v>2</v>
      </c>
      <c r="AR295" s="193">
        <v>-6</v>
      </c>
      <c r="AS295" s="193">
        <v>5</v>
      </c>
      <c r="AT295" s="193">
        <v>4</v>
      </c>
      <c r="AU295" s="193">
        <v>33</v>
      </c>
      <c r="AV295">
        <f t="shared" si="191"/>
        <v>-11</v>
      </c>
      <c r="AW295">
        <f t="shared" si="192"/>
        <v>-2</v>
      </c>
      <c r="AX295">
        <f t="shared" si="193"/>
        <v>-3</v>
      </c>
      <c r="AY295">
        <f t="shared" si="194"/>
        <v>-12</v>
      </c>
      <c r="AZ295">
        <f t="shared" si="195"/>
        <v>-2</v>
      </c>
      <c r="BA295">
        <f t="shared" si="196"/>
        <v>6</v>
      </c>
      <c r="BB295">
        <f t="shared" si="197"/>
        <v>-5</v>
      </c>
      <c r="BC295">
        <f t="shared" si="198"/>
        <v>-4</v>
      </c>
      <c r="BD295">
        <f t="shared" si="199"/>
        <v>-33</v>
      </c>
      <c r="BG295" s="188">
        <v>451595.25333333336</v>
      </c>
      <c r="BH295" s="107">
        <f t="shared" si="200"/>
        <v>112898.81333333334</v>
      </c>
      <c r="BI295" s="108">
        <f t="shared" si="201"/>
        <v>2709571.52</v>
      </c>
      <c r="BJ295" s="27">
        <f t="shared" si="202"/>
        <v>677392.88</v>
      </c>
      <c r="BK295" s="25">
        <f t="shared" si="203"/>
        <v>0.8</v>
      </c>
      <c r="BL295" s="26">
        <f t="shared" si="204"/>
        <v>0.2</v>
      </c>
      <c r="BM295" s="111">
        <f t="shared" si="207"/>
        <v>451595.25333333336</v>
      </c>
      <c r="BN295" s="186">
        <v>546049.6195555556</v>
      </c>
      <c r="BO295" s="135">
        <f t="shared" si="208"/>
        <v>136512.4048888889</v>
      </c>
      <c r="BP295" s="135">
        <f t="shared" si="223"/>
        <v>3276297.7173333336</v>
      </c>
      <c r="BQ295" s="135">
        <f t="shared" si="224"/>
        <v>819074.4293333334</v>
      </c>
      <c r="BR295" s="141">
        <f t="shared" si="209"/>
        <v>546049.6195555556</v>
      </c>
      <c r="BS295" s="185">
        <v>376308.93600000005</v>
      </c>
      <c r="BT295" s="135">
        <f t="shared" si="210"/>
        <v>94077.23400000001</v>
      </c>
      <c r="BU295" s="135">
        <f t="shared" si="225"/>
        <v>2257853.6160000004</v>
      </c>
      <c r="BV295" s="135">
        <f t="shared" si="211"/>
        <v>564463.4040000001</v>
      </c>
      <c r="BW295" s="141">
        <f t="shared" si="212"/>
        <v>376308.93600000005</v>
      </c>
      <c r="BX295" s="185">
        <v>712973.9733333333</v>
      </c>
      <c r="BY295" s="135">
        <f t="shared" si="213"/>
        <v>178243.49333333332</v>
      </c>
      <c r="BZ295" s="135">
        <f t="shared" si="226"/>
        <v>4277843.84</v>
      </c>
      <c r="CA295" s="135">
        <f t="shared" si="214"/>
        <v>1069460.96</v>
      </c>
      <c r="CB295" s="141">
        <f t="shared" si="215"/>
        <v>712973.9733333333</v>
      </c>
      <c r="CC295" s="230">
        <f t="shared" si="216"/>
        <v>736167.1911111111</v>
      </c>
      <c r="CD295" s="135">
        <f t="shared" si="217"/>
        <v>184041.79777777777</v>
      </c>
      <c r="CE295" s="135">
        <f t="shared" si="227"/>
        <v>4417003.1466666665</v>
      </c>
      <c r="CF295" s="135">
        <f t="shared" si="218"/>
        <v>1104250.7866666666</v>
      </c>
      <c r="CG295" s="141">
        <f t="shared" si="219"/>
        <v>736167.1911111111</v>
      </c>
      <c r="CH295" s="185">
        <v>0</v>
      </c>
      <c r="CI295" s="135">
        <f t="shared" si="220"/>
        <v>0</v>
      </c>
      <c r="CJ295" s="135">
        <f t="shared" si="228"/>
        <v>0</v>
      </c>
      <c r="CK295" s="135">
        <f t="shared" si="221"/>
        <v>0</v>
      </c>
      <c r="CL295" s="141">
        <f t="shared" si="222"/>
        <v>0</v>
      </c>
    </row>
    <row r="296" spans="1:90" ht="12.75">
      <c r="A296" s="3"/>
      <c r="B296" s="3" t="s">
        <v>386</v>
      </c>
      <c r="C296" s="2" t="s">
        <v>299</v>
      </c>
      <c r="D296" s="5">
        <f t="shared" si="205"/>
        <v>149181</v>
      </c>
      <c r="E296" s="190">
        <v>1402</v>
      </c>
      <c r="F296" s="18">
        <f t="shared" si="206"/>
        <v>1459</v>
      </c>
      <c r="G296" s="214">
        <v>4.639764221998292</v>
      </c>
      <c r="H296" s="202">
        <v>272</v>
      </c>
      <c r="I296"/>
      <c r="J296" s="196">
        <v>77798</v>
      </c>
      <c r="K296" s="196">
        <v>27492</v>
      </c>
      <c r="L296" s="196">
        <v>20874</v>
      </c>
      <c r="M296" s="196">
        <v>13215</v>
      </c>
      <c r="N296" s="196">
        <v>6515</v>
      </c>
      <c r="O296" s="196">
        <v>2174</v>
      </c>
      <c r="P296" s="196">
        <v>1033</v>
      </c>
      <c r="Q296" s="196">
        <v>80</v>
      </c>
      <c r="R296" s="196">
        <v>149181</v>
      </c>
      <c r="S296" s="5"/>
      <c r="T296" s="9">
        <f t="shared" si="183"/>
        <v>0.5215007273044154</v>
      </c>
      <c r="U296" s="9">
        <f t="shared" si="184"/>
        <v>0.1842862026665594</v>
      </c>
      <c r="V296" s="9">
        <f t="shared" si="185"/>
        <v>0.13992398495786998</v>
      </c>
      <c r="W296" s="9">
        <f t="shared" si="186"/>
        <v>0.0885836668208418</v>
      </c>
      <c r="X296" s="9">
        <f t="shared" si="187"/>
        <v>0.04367178125900752</v>
      </c>
      <c r="Y296" s="9">
        <f t="shared" si="188"/>
        <v>0.01457290137483996</v>
      </c>
      <c r="Z296" s="9">
        <f t="shared" si="189"/>
        <v>0.006924474296324599</v>
      </c>
      <c r="AA296" s="9">
        <f t="shared" si="190"/>
        <v>0.0005362613201413049</v>
      </c>
      <c r="AB296" s="9"/>
      <c r="AC296" s="196">
        <v>383</v>
      </c>
      <c r="AD296" s="196">
        <v>163</v>
      </c>
      <c r="AE296" s="196">
        <v>136</v>
      </c>
      <c r="AF296" s="196">
        <v>258</v>
      </c>
      <c r="AG296" s="196">
        <v>23</v>
      </c>
      <c r="AH296" s="196">
        <v>22</v>
      </c>
      <c r="AI296" s="196">
        <v>0</v>
      </c>
      <c r="AJ296" s="196">
        <v>1</v>
      </c>
      <c r="AK296" s="196">
        <v>986</v>
      </c>
      <c r="AL296" s="5"/>
      <c r="AM296" s="193">
        <v>-317</v>
      </c>
      <c r="AN296" s="193">
        <v>-83</v>
      </c>
      <c r="AO296" s="193">
        <v>-40</v>
      </c>
      <c r="AP296" s="193">
        <v>-23</v>
      </c>
      <c r="AQ296" s="193">
        <v>-10</v>
      </c>
      <c r="AR296" s="193">
        <v>-3</v>
      </c>
      <c r="AS296" s="193">
        <v>3</v>
      </c>
      <c r="AT296" s="193">
        <v>0</v>
      </c>
      <c r="AU296" s="193">
        <v>-473</v>
      </c>
      <c r="AV296">
        <f t="shared" si="191"/>
        <v>317</v>
      </c>
      <c r="AW296">
        <f t="shared" si="192"/>
        <v>83</v>
      </c>
      <c r="AX296">
        <f t="shared" si="193"/>
        <v>40</v>
      </c>
      <c r="AY296">
        <f t="shared" si="194"/>
        <v>23</v>
      </c>
      <c r="AZ296">
        <f t="shared" si="195"/>
        <v>10</v>
      </c>
      <c r="BA296">
        <f t="shared" si="196"/>
        <v>3</v>
      </c>
      <c r="BB296">
        <f t="shared" si="197"/>
        <v>-3</v>
      </c>
      <c r="BC296">
        <f t="shared" si="198"/>
        <v>0</v>
      </c>
      <c r="BD296">
        <f t="shared" si="199"/>
        <v>473</v>
      </c>
      <c r="BG296" s="188">
        <v>1198710.346666667</v>
      </c>
      <c r="BH296" s="107" t="str">
        <f t="shared" si="200"/>
        <v>0</v>
      </c>
      <c r="BI296" s="108">
        <f t="shared" si="201"/>
        <v>7192262.080000002</v>
      </c>
      <c r="BJ296" s="27">
        <f t="shared" si="202"/>
        <v>0</v>
      </c>
      <c r="BK296" s="25" t="str">
        <f t="shared" si="203"/>
        <v>100%</v>
      </c>
      <c r="BL296" s="26" t="str">
        <f t="shared" si="204"/>
        <v>0%</v>
      </c>
      <c r="BM296" s="111">
        <f t="shared" si="207"/>
        <v>1198710.346666667</v>
      </c>
      <c r="BN296" s="186">
        <v>1838923.2955555553</v>
      </c>
      <c r="BO296" s="135" t="str">
        <f t="shared" si="208"/>
        <v>0</v>
      </c>
      <c r="BP296" s="135">
        <f t="shared" si="223"/>
        <v>11033539.773333332</v>
      </c>
      <c r="BQ296" s="135">
        <f t="shared" si="224"/>
        <v>0</v>
      </c>
      <c r="BR296" s="141">
        <f t="shared" si="209"/>
        <v>1838923.2955555553</v>
      </c>
      <c r="BS296" s="185">
        <v>1334297.5366666669</v>
      </c>
      <c r="BT296" s="135" t="str">
        <f t="shared" si="210"/>
        <v>0</v>
      </c>
      <c r="BU296" s="135">
        <f t="shared" si="225"/>
        <v>8005785.220000001</v>
      </c>
      <c r="BV296" s="135">
        <f t="shared" si="211"/>
        <v>0</v>
      </c>
      <c r="BW296" s="141">
        <f t="shared" si="212"/>
        <v>1334297.5366666669</v>
      </c>
      <c r="BX296" s="185">
        <v>825003.9999999999</v>
      </c>
      <c r="BY296" s="135" t="str">
        <f t="shared" si="213"/>
        <v>0</v>
      </c>
      <c r="BZ296" s="135">
        <f t="shared" si="226"/>
        <v>4950023.999999999</v>
      </c>
      <c r="CA296" s="135">
        <f t="shared" si="214"/>
        <v>0</v>
      </c>
      <c r="CB296" s="141">
        <f t="shared" si="215"/>
        <v>825003.9999999999</v>
      </c>
      <c r="CC296" s="230">
        <f t="shared" si="216"/>
        <v>1811105.511111111</v>
      </c>
      <c r="CD296" s="135" t="str">
        <f t="shared" si="217"/>
        <v>0</v>
      </c>
      <c r="CE296" s="135">
        <f t="shared" si="227"/>
        <v>10866633.066666666</v>
      </c>
      <c r="CF296" s="135">
        <f t="shared" si="218"/>
        <v>0</v>
      </c>
      <c r="CG296" s="141">
        <f t="shared" si="219"/>
        <v>1811105.511111111</v>
      </c>
      <c r="CH296" s="185">
        <v>0</v>
      </c>
      <c r="CI296" s="135" t="str">
        <f t="shared" si="220"/>
        <v>0</v>
      </c>
      <c r="CJ296" s="135">
        <f t="shared" si="228"/>
        <v>0</v>
      </c>
      <c r="CK296" s="135">
        <f t="shared" si="221"/>
        <v>0</v>
      </c>
      <c r="CL296" s="141">
        <f t="shared" si="222"/>
        <v>0</v>
      </c>
    </row>
    <row r="297" spans="1:90" ht="12.75">
      <c r="A297" s="3"/>
      <c r="B297" s="3" t="s">
        <v>390</v>
      </c>
      <c r="C297" s="2" t="s">
        <v>300</v>
      </c>
      <c r="D297" s="5">
        <f t="shared" si="205"/>
        <v>112870</v>
      </c>
      <c r="E297" s="190">
        <v>1168</v>
      </c>
      <c r="F297" s="18">
        <f t="shared" si="206"/>
        <v>832</v>
      </c>
      <c r="G297" s="214">
        <v>5.294186604951578</v>
      </c>
      <c r="H297" s="202">
        <v>436</v>
      </c>
      <c r="I297"/>
      <c r="J297" s="196">
        <v>50493</v>
      </c>
      <c r="K297" s="196">
        <v>26010</v>
      </c>
      <c r="L297" s="196">
        <v>17598</v>
      </c>
      <c r="M297" s="196">
        <v>10061</v>
      </c>
      <c r="N297" s="196">
        <v>5532</v>
      </c>
      <c r="O297" s="196">
        <v>2366</v>
      </c>
      <c r="P297" s="196">
        <v>757</v>
      </c>
      <c r="Q297" s="196">
        <v>53</v>
      </c>
      <c r="R297" s="196">
        <v>112870</v>
      </c>
      <c r="S297" s="5"/>
      <c r="T297" s="9">
        <f t="shared" si="183"/>
        <v>0.4473553645787189</v>
      </c>
      <c r="U297" s="9">
        <f t="shared" si="184"/>
        <v>0.23044210153273678</v>
      </c>
      <c r="V297" s="9">
        <f t="shared" si="185"/>
        <v>0.15591388322849295</v>
      </c>
      <c r="W297" s="9">
        <f t="shared" si="186"/>
        <v>0.08913794630991406</v>
      </c>
      <c r="X297" s="9">
        <f t="shared" si="187"/>
        <v>0.04901213785771241</v>
      </c>
      <c r="Y297" s="9">
        <f t="shared" si="188"/>
        <v>0.020962168866837955</v>
      </c>
      <c r="Z297" s="9">
        <f t="shared" si="189"/>
        <v>0.00670683086736954</v>
      </c>
      <c r="AA297" s="9">
        <f t="shared" si="190"/>
        <v>0.00046956675821741825</v>
      </c>
      <c r="AB297" s="9"/>
      <c r="AC297" s="196">
        <v>238</v>
      </c>
      <c r="AD297" s="196">
        <v>320</v>
      </c>
      <c r="AE297" s="196">
        <v>153</v>
      </c>
      <c r="AF297" s="196">
        <v>90</v>
      </c>
      <c r="AG297" s="196">
        <v>49</v>
      </c>
      <c r="AH297" s="196">
        <v>27</v>
      </c>
      <c r="AI297" s="196">
        <v>16</v>
      </c>
      <c r="AJ297" s="196">
        <v>2</v>
      </c>
      <c r="AK297" s="196">
        <v>895</v>
      </c>
      <c r="AL297" s="5"/>
      <c r="AM297" s="193">
        <v>-7</v>
      </c>
      <c r="AN297" s="193">
        <v>30</v>
      </c>
      <c r="AO297" s="193">
        <v>6</v>
      </c>
      <c r="AP297" s="193">
        <v>9</v>
      </c>
      <c r="AQ297" s="193">
        <v>11</v>
      </c>
      <c r="AR297" s="193">
        <v>11</v>
      </c>
      <c r="AS297" s="193">
        <v>3</v>
      </c>
      <c r="AT297" s="193">
        <v>0</v>
      </c>
      <c r="AU297" s="193">
        <v>63</v>
      </c>
      <c r="AV297">
        <f t="shared" si="191"/>
        <v>7</v>
      </c>
      <c r="AW297">
        <f t="shared" si="192"/>
        <v>-30</v>
      </c>
      <c r="AX297">
        <f t="shared" si="193"/>
        <v>-6</v>
      </c>
      <c r="AY297">
        <f t="shared" si="194"/>
        <v>-9</v>
      </c>
      <c r="AZ297">
        <f t="shared" si="195"/>
        <v>-11</v>
      </c>
      <c r="BA297">
        <f t="shared" si="196"/>
        <v>-11</v>
      </c>
      <c r="BB297">
        <f t="shared" si="197"/>
        <v>-3</v>
      </c>
      <c r="BC297">
        <f t="shared" si="198"/>
        <v>0</v>
      </c>
      <c r="BD297">
        <f t="shared" si="199"/>
        <v>-63</v>
      </c>
      <c r="BG297" s="188">
        <v>911506</v>
      </c>
      <c r="BH297" s="107" t="str">
        <f t="shared" si="200"/>
        <v>0</v>
      </c>
      <c r="BI297" s="108">
        <f t="shared" si="201"/>
        <v>5469036</v>
      </c>
      <c r="BJ297" s="27">
        <f t="shared" si="202"/>
        <v>0</v>
      </c>
      <c r="BK297" s="25" t="str">
        <f t="shared" si="203"/>
        <v>100%</v>
      </c>
      <c r="BL297" s="26" t="str">
        <f t="shared" si="204"/>
        <v>0%</v>
      </c>
      <c r="BM297" s="111">
        <f t="shared" si="207"/>
        <v>911506</v>
      </c>
      <c r="BN297" s="186">
        <v>1095219.34</v>
      </c>
      <c r="BO297" s="135" t="str">
        <f t="shared" si="208"/>
        <v>0</v>
      </c>
      <c r="BP297" s="135">
        <f t="shared" si="223"/>
        <v>6571316.040000001</v>
      </c>
      <c r="BQ297" s="135">
        <f t="shared" si="224"/>
        <v>0</v>
      </c>
      <c r="BR297" s="141">
        <f t="shared" si="209"/>
        <v>1095219.34</v>
      </c>
      <c r="BS297" s="185">
        <v>576926.8188888889</v>
      </c>
      <c r="BT297" s="135" t="str">
        <f t="shared" si="210"/>
        <v>0</v>
      </c>
      <c r="BU297" s="135">
        <f t="shared" si="225"/>
        <v>3461560.9133333336</v>
      </c>
      <c r="BV297" s="135">
        <f t="shared" si="211"/>
        <v>0</v>
      </c>
      <c r="BW297" s="141">
        <f t="shared" si="212"/>
        <v>576926.8188888889</v>
      </c>
      <c r="BX297" s="185">
        <v>1261903.7333333334</v>
      </c>
      <c r="BY297" s="135" t="str">
        <f t="shared" si="213"/>
        <v>0</v>
      </c>
      <c r="BZ297" s="135">
        <f t="shared" si="226"/>
        <v>7571422.4</v>
      </c>
      <c r="CA297" s="135">
        <f t="shared" si="214"/>
        <v>0</v>
      </c>
      <c r="CB297" s="141">
        <f t="shared" si="215"/>
        <v>1261903.7333333334</v>
      </c>
      <c r="CC297" s="230">
        <f t="shared" si="216"/>
        <v>1173987.8622222221</v>
      </c>
      <c r="CD297" s="135" t="str">
        <f t="shared" si="217"/>
        <v>0</v>
      </c>
      <c r="CE297" s="135">
        <f t="shared" si="227"/>
        <v>7043927.173333333</v>
      </c>
      <c r="CF297" s="135">
        <f t="shared" si="218"/>
        <v>0</v>
      </c>
      <c r="CG297" s="141">
        <f t="shared" si="219"/>
        <v>1173987.8622222221</v>
      </c>
      <c r="CH297" s="185">
        <v>0</v>
      </c>
      <c r="CI297" s="135" t="str">
        <f t="shared" si="220"/>
        <v>0</v>
      </c>
      <c r="CJ297" s="135">
        <f t="shared" si="228"/>
        <v>0</v>
      </c>
      <c r="CK297" s="135">
        <f t="shared" si="221"/>
        <v>0</v>
      </c>
      <c r="CL297" s="141">
        <f t="shared" si="222"/>
        <v>0</v>
      </c>
    </row>
    <row r="298" spans="1:90" ht="12.75">
      <c r="A298" s="3"/>
      <c r="B298" s="3" t="s">
        <v>385</v>
      </c>
      <c r="C298" s="2" t="s">
        <v>301</v>
      </c>
      <c r="D298" s="5">
        <f t="shared" si="205"/>
        <v>100722</v>
      </c>
      <c r="E298" s="190">
        <v>435</v>
      </c>
      <c r="F298" s="18">
        <f t="shared" si="206"/>
        <v>754</v>
      </c>
      <c r="G298" s="214">
        <v>10.741734220324059</v>
      </c>
      <c r="H298" s="202">
        <v>191</v>
      </c>
      <c r="I298"/>
      <c r="J298" s="196">
        <v>3960</v>
      </c>
      <c r="K298" s="196">
        <v>29235</v>
      </c>
      <c r="L298" s="196">
        <v>34578</v>
      </c>
      <c r="M298" s="196">
        <v>22567</v>
      </c>
      <c r="N298" s="196">
        <v>8142</v>
      </c>
      <c r="O298" s="196">
        <v>1787</v>
      </c>
      <c r="P298" s="196">
        <v>424</v>
      </c>
      <c r="Q298" s="196">
        <v>29</v>
      </c>
      <c r="R298" s="196">
        <v>100722</v>
      </c>
      <c r="S298" s="5"/>
      <c r="T298" s="9">
        <f t="shared" si="183"/>
        <v>0.0393161374873414</v>
      </c>
      <c r="U298" s="9">
        <f t="shared" si="184"/>
        <v>0.29025436349556205</v>
      </c>
      <c r="V298" s="9">
        <f t="shared" si="185"/>
        <v>0.343301364150831</v>
      </c>
      <c r="W298" s="9">
        <f t="shared" si="186"/>
        <v>0.2240523420901094</v>
      </c>
      <c r="X298" s="9">
        <f t="shared" si="187"/>
        <v>0.08083636147018526</v>
      </c>
      <c r="Y298" s="9">
        <f t="shared" si="188"/>
        <v>0.01774190345704017</v>
      </c>
      <c r="Z298" s="9">
        <f t="shared" si="189"/>
        <v>0.004209606640058775</v>
      </c>
      <c r="AA298" s="9">
        <f t="shared" si="190"/>
        <v>0.00028792120887194454</v>
      </c>
      <c r="AB298" s="9"/>
      <c r="AC298" s="196">
        <v>47</v>
      </c>
      <c r="AD298" s="196">
        <v>201</v>
      </c>
      <c r="AE298" s="196">
        <v>260</v>
      </c>
      <c r="AF298" s="196">
        <v>131</v>
      </c>
      <c r="AG298" s="196">
        <v>13</v>
      </c>
      <c r="AH298" s="196">
        <v>4</v>
      </c>
      <c r="AI298" s="196">
        <v>-1</v>
      </c>
      <c r="AJ298" s="196">
        <v>-2</v>
      </c>
      <c r="AK298" s="196">
        <v>653</v>
      </c>
      <c r="AL298" s="5"/>
      <c r="AM298" s="193">
        <v>-20</v>
      </c>
      <c r="AN298" s="193">
        <v>-31</v>
      </c>
      <c r="AO298" s="193">
        <v>-15</v>
      </c>
      <c r="AP298" s="193">
        <v>-16</v>
      </c>
      <c r="AQ298" s="193">
        <v>-10</v>
      </c>
      <c r="AR298" s="193">
        <v>-8</v>
      </c>
      <c r="AS298" s="193">
        <v>-1</v>
      </c>
      <c r="AT298" s="193">
        <v>0</v>
      </c>
      <c r="AU298" s="193">
        <v>-101</v>
      </c>
      <c r="AV298">
        <f t="shared" si="191"/>
        <v>20</v>
      </c>
      <c r="AW298">
        <f t="shared" si="192"/>
        <v>31</v>
      </c>
      <c r="AX298">
        <f t="shared" si="193"/>
        <v>15</v>
      </c>
      <c r="AY298">
        <f t="shared" si="194"/>
        <v>16</v>
      </c>
      <c r="AZ298">
        <f t="shared" si="195"/>
        <v>10</v>
      </c>
      <c r="BA298">
        <f t="shared" si="196"/>
        <v>8</v>
      </c>
      <c r="BB298">
        <f t="shared" si="197"/>
        <v>1</v>
      </c>
      <c r="BC298">
        <f t="shared" si="198"/>
        <v>0</v>
      </c>
      <c r="BD298">
        <f t="shared" si="199"/>
        <v>101</v>
      </c>
      <c r="BG298" s="188">
        <v>643011.5133333333</v>
      </c>
      <c r="BH298" s="107" t="str">
        <f t="shared" si="200"/>
        <v>0</v>
      </c>
      <c r="BI298" s="108">
        <f t="shared" si="201"/>
        <v>3858069.08</v>
      </c>
      <c r="BJ298" s="27">
        <f t="shared" si="202"/>
        <v>0</v>
      </c>
      <c r="BK298" s="25" t="str">
        <f t="shared" si="203"/>
        <v>100%</v>
      </c>
      <c r="BL298" s="26" t="str">
        <f t="shared" si="204"/>
        <v>0%</v>
      </c>
      <c r="BM298" s="111">
        <f t="shared" si="207"/>
        <v>643011.5133333333</v>
      </c>
      <c r="BN298" s="186">
        <v>792165.87</v>
      </c>
      <c r="BO298" s="135" t="str">
        <f t="shared" si="208"/>
        <v>0</v>
      </c>
      <c r="BP298" s="135">
        <f t="shared" si="223"/>
        <v>4752995.22</v>
      </c>
      <c r="BQ298" s="135">
        <f t="shared" si="224"/>
        <v>0</v>
      </c>
      <c r="BR298" s="141">
        <f t="shared" si="209"/>
        <v>792165.87</v>
      </c>
      <c r="BS298" s="185">
        <v>1063185.9544444445</v>
      </c>
      <c r="BT298" s="135" t="str">
        <f t="shared" si="210"/>
        <v>0</v>
      </c>
      <c r="BU298" s="135">
        <f t="shared" si="225"/>
        <v>6379115.726666667</v>
      </c>
      <c r="BV298" s="135">
        <f t="shared" si="211"/>
        <v>0</v>
      </c>
      <c r="BW298" s="141">
        <f t="shared" si="212"/>
        <v>1063185.9544444445</v>
      </c>
      <c r="BX298" s="185">
        <v>1045821.7333333333</v>
      </c>
      <c r="BY298" s="135" t="str">
        <f t="shared" si="213"/>
        <v>0</v>
      </c>
      <c r="BZ298" s="135">
        <f t="shared" si="226"/>
        <v>6274930.399999999</v>
      </c>
      <c r="CA298" s="135">
        <f t="shared" si="214"/>
        <v>0</v>
      </c>
      <c r="CB298" s="141">
        <f t="shared" si="215"/>
        <v>1045821.7333333333</v>
      </c>
      <c r="CC298" s="230">
        <f t="shared" si="216"/>
        <v>1032780.8399999999</v>
      </c>
      <c r="CD298" s="135" t="str">
        <f t="shared" si="217"/>
        <v>0</v>
      </c>
      <c r="CE298" s="135">
        <f t="shared" si="227"/>
        <v>6196685.039999999</v>
      </c>
      <c r="CF298" s="135">
        <f t="shared" si="218"/>
        <v>0</v>
      </c>
      <c r="CG298" s="141">
        <f t="shared" si="219"/>
        <v>1032780.8399999999</v>
      </c>
      <c r="CH298" s="185">
        <v>0</v>
      </c>
      <c r="CI298" s="135" t="str">
        <f t="shared" si="220"/>
        <v>0</v>
      </c>
      <c r="CJ298" s="135">
        <f t="shared" si="228"/>
        <v>0</v>
      </c>
      <c r="CK298" s="135">
        <f t="shared" si="221"/>
        <v>0</v>
      </c>
      <c r="CL298" s="141">
        <f t="shared" si="222"/>
        <v>0</v>
      </c>
    </row>
    <row r="299" spans="1:90" ht="12.75">
      <c r="A299" s="3"/>
      <c r="B299" s="3" t="s">
        <v>385</v>
      </c>
      <c r="C299" s="2" t="s">
        <v>302</v>
      </c>
      <c r="D299" s="5">
        <f t="shared" si="205"/>
        <v>138014</v>
      </c>
      <c r="E299" s="190">
        <v>437</v>
      </c>
      <c r="F299" s="18">
        <f t="shared" si="206"/>
        <v>1299</v>
      </c>
      <c r="G299" s="214">
        <v>14.360040403487828</v>
      </c>
      <c r="H299" s="202">
        <v>260</v>
      </c>
      <c r="I299"/>
      <c r="J299" s="196">
        <v>6603</v>
      </c>
      <c r="K299" s="196">
        <v>12329</v>
      </c>
      <c r="L299" s="196">
        <v>36035</v>
      </c>
      <c r="M299" s="196">
        <v>32047</v>
      </c>
      <c r="N299" s="196">
        <v>21428</v>
      </c>
      <c r="O299" s="196">
        <v>14533</v>
      </c>
      <c r="P299" s="196">
        <v>12435</v>
      </c>
      <c r="Q299" s="196">
        <v>2604</v>
      </c>
      <c r="R299" s="196">
        <v>138014</v>
      </c>
      <c r="S299" s="5"/>
      <c r="T299" s="9">
        <f t="shared" si="183"/>
        <v>0.04784297245207008</v>
      </c>
      <c r="U299" s="9">
        <f t="shared" si="184"/>
        <v>0.08933151709246888</v>
      </c>
      <c r="V299" s="9">
        <f t="shared" si="185"/>
        <v>0.26109670033474863</v>
      </c>
      <c r="W299" s="9">
        <f t="shared" si="186"/>
        <v>0.23220108104974857</v>
      </c>
      <c r="X299" s="9">
        <f t="shared" si="187"/>
        <v>0.15525961134377672</v>
      </c>
      <c r="Y299" s="9">
        <f t="shared" si="188"/>
        <v>0.10530091150173171</v>
      </c>
      <c r="Z299" s="9">
        <f t="shared" si="189"/>
        <v>0.09009955511759676</v>
      </c>
      <c r="AA299" s="9">
        <f t="shared" si="190"/>
        <v>0.018867651107858624</v>
      </c>
      <c r="AB299" s="9"/>
      <c r="AC299" s="196">
        <v>-3</v>
      </c>
      <c r="AD299" s="196">
        <v>3</v>
      </c>
      <c r="AE299" s="196">
        <v>120</v>
      </c>
      <c r="AF299" s="196">
        <v>264</v>
      </c>
      <c r="AG299" s="196">
        <v>363</v>
      </c>
      <c r="AH299" s="196">
        <v>260</v>
      </c>
      <c r="AI299" s="196">
        <v>185</v>
      </c>
      <c r="AJ299" s="196">
        <v>51</v>
      </c>
      <c r="AK299" s="196">
        <v>1243</v>
      </c>
      <c r="AL299" s="5"/>
      <c r="AM299" s="193">
        <v>-3</v>
      </c>
      <c r="AN299" s="193">
        <v>-14</v>
      </c>
      <c r="AO299" s="193">
        <v>-4</v>
      </c>
      <c r="AP299" s="193">
        <v>-20</v>
      </c>
      <c r="AQ299" s="193">
        <v>-1</v>
      </c>
      <c r="AR299" s="193">
        <v>-8</v>
      </c>
      <c r="AS299" s="193">
        <v>1</v>
      </c>
      <c r="AT299" s="193">
        <v>-7</v>
      </c>
      <c r="AU299" s="193">
        <v>-56</v>
      </c>
      <c r="AV299">
        <f t="shared" si="191"/>
        <v>3</v>
      </c>
      <c r="AW299">
        <f t="shared" si="192"/>
        <v>14</v>
      </c>
      <c r="AX299">
        <f t="shared" si="193"/>
        <v>4</v>
      </c>
      <c r="AY299">
        <f t="shared" si="194"/>
        <v>20</v>
      </c>
      <c r="AZ299">
        <f t="shared" si="195"/>
        <v>1</v>
      </c>
      <c r="BA299">
        <f t="shared" si="196"/>
        <v>8</v>
      </c>
      <c r="BB299">
        <f t="shared" si="197"/>
        <v>-1</v>
      </c>
      <c r="BC299">
        <f t="shared" si="198"/>
        <v>7</v>
      </c>
      <c r="BD299">
        <f t="shared" si="199"/>
        <v>56</v>
      </c>
      <c r="BG299" s="188">
        <v>1081014.1333333335</v>
      </c>
      <c r="BH299" s="107" t="str">
        <f t="shared" si="200"/>
        <v>0</v>
      </c>
      <c r="BI299" s="108">
        <f t="shared" si="201"/>
        <v>6486084.800000001</v>
      </c>
      <c r="BJ299" s="27">
        <f t="shared" si="202"/>
        <v>0</v>
      </c>
      <c r="BK299" s="25" t="str">
        <f t="shared" si="203"/>
        <v>100%</v>
      </c>
      <c r="BL299" s="26" t="str">
        <f t="shared" si="204"/>
        <v>0%</v>
      </c>
      <c r="BM299" s="111">
        <f t="shared" si="207"/>
        <v>1081014.1333333335</v>
      </c>
      <c r="BN299" s="186">
        <v>1729622.18</v>
      </c>
      <c r="BO299" s="135" t="str">
        <f t="shared" si="208"/>
        <v>0</v>
      </c>
      <c r="BP299" s="135">
        <f t="shared" si="223"/>
        <v>10377733.08</v>
      </c>
      <c r="BQ299" s="135">
        <f t="shared" si="224"/>
        <v>0</v>
      </c>
      <c r="BR299" s="141">
        <f t="shared" si="209"/>
        <v>1729622.18</v>
      </c>
      <c r="BS299" s="185">
        <v>2392958.1155555556</v>
      </c>
      <c r="BT299" s="135" t="str">
        <f t="shared" si="210"/>
        <v>0</v>
      </c>
      <c r="BU299" s="135">
        <f t="shared" si="225"/>
        <v>14357748.693333333</v>
      </c>
      <c r="BV299" s="135">
        <f t="shared" si="211"/>
        <v>0</v>
      </c>
      <c r="BW299" s="141">
        <f t="shared" si="212"/>
        <v>2392958.1155555556</v>
      </c>
      <c r="BX299" s="185">
        <v>1318848</v>
      </c>
      <c r="BY299" s="135" t="str">
        <f t="shared" si="213"/>
        <v>0</v>
      </c>
      <c r="BZ299" s="135">
        <f t="shared" si="226"/>
        <v>7913088</v>
      </c>
      <c r="CA299" s="135">
        <f t="shared" si="214"/>
        <v>0</v>
      </c>
      <c r="CB299" s="141">
        <f t="shared" si="215"/>
        <v>1318848</v>
      </c>
      <c r="CC299" s="230">
        <f t="shared" si="216"/>
        <v>2530945.868888889</v>
      </c>
      <c r="CD299" s="135" t="str">
        <f t="shared" si="217"/>
        <v>0</v>
      </c>
      <c r="CE299" s="135">
        <f t="shared" si="227"/>
        <v>15185675.213333335</v>
      </c>
      <c r="CF299" s="135">
        <f t="shared" si="218"/>
        <v>0</v>
      </c>
      <c r="CG299" s="141">
        <f t="shared" si="219"/>
        <v>2530945.868888889</v>
      </c>
      <c r="CH299" s="185">
        <v>0</v>
      </c>
      <c r="CI299" s="135" t="str">
        <f t="shared" si="220"/>
        <v>0</v>
      </c>
      <c r="CJ299" s="135">
        <f t="shared" si="228"/>
        <v>0</v>
      </c>
      <c r="CK299" s="135">
        <f t="shared" si="221"/>
        <v>0</v>
      </c>
      <c r="CL299" s="141">
        <f t="shared" si="222"/>
        <v>0</v>
      </c>
    </row>
    <row r="300" spans="1:90" ht="12.75">
      <c r="A300" s="3"/>
      <c r="B300" s="3" t="s">
        <v>377</v>
      </c>
      <c r="C300" s="2" t="s">
        <v>303</v>
      </c>
      <c r="D300" s="5">
        <f t="shared" si="205"/>
        <v>90686</v>
      </c>
      <c r="E300" s="190">
        <v>807</v>
      </c>
      <c r="F300" s="18">
        <f t="shared" si="206"/>
        <v>382</v>
      </c>
      <c r="G300" s="214">
        <v>5.853051230035931</v>
      </c>
      <c r="H300" s="202">
        <v>212</v>
      </c>
      <c r="I300"/>
      <c r="J300" s="196">
        <v>26380</v>
      </c>
      <c r="K300" s="196">
        <v>19859</v>
      </c>
      <c r="L300" s="196">
        <v>18993</v>
      </c>
      <c r="M300" s="196">
        <v>11482</v>
      </c>
      <c r="N300" s="196">
        <v>6822</v>
      </c>
      <c r="O300" s="196">
        <v>4380</v>
      </c>
      <c r="P300" s="196">
        <v>2573</v>
      </c>
      <c r="Q300" s="196">
        <v>197</v>
      </c>
      <c r="R300" s="196">
        <v>90686</v>
      </c>
      <c r="S300" s="5"/>
      <c r="T300" s="9">
        <f t="shared" si="183"/>
        <v>0.2908938535165296</v>
      </c>
      <c r="U300" s="9">
        <f t="shared" si="184"/>
        <v>0.2189863926074587</v>
      </c>
      <c r="V300" s="9">
        <f t="shared" si="185"/>
        <v>0.20943695829565753</v>
      </c>
      <c r="W300" s="9">
        <f t="shared" si="186"/>
        <v>0.12661270758441215</v>
      </c>
      <c r="X300" s="9">
        <f t="shared" si="187"/>
        <v>0.07522660609134817</v>
      </c>
      <c r="Y300" s="9">
        <f t="shared" si="188"/>
        <v>0.048298524579317645</v>
      </c>
      <c r="Z300" s="9">
        <f t="shared" si="189"/>
        <v>0.028372626425247557</v>
      </c>
      <c r="AA300" s="9">
        <f t="shared" si="190"/>
        <v>0.00217233090002867</v>
      </c>
      <c r="AB300" s="9"/>
      <c r="AC300" s="196">
        <v>107</v>
      </c>
      <c r="AD300" s="196">
        <v>355</v>
      </c>
      <c r="AE300" s="196">
        <v>37</v>
      </c>
      <c r="AF300" s="196">
        <v>70</v>
      </c>
      <c r="AG300" s="196">
        <v>123</v>
      </c>
      <c r="AH300" s="196">
        <v>8</v>
      </c>
      <c r="AI300" s="196">
        <v>7</v>
      </c>
      <c r="AJ300" s="196">
        <v>2</v>
      </c>
      <c r="AK300" s="196">
        <v>709</v>
      </c>
      <c r="AL300" s="5"/>
      <c r="AM300" s="193">
        <v>125</v>
      </c>
      <c r="AN300" s="193">
        <v>104</v>
      </c>
      <c r="AO300" s="193">
        <v>47</v>
      </c>
      <c r="AP300" s="193">
        <v>31</v>
      </c>
      <c r="AQ300" s="193">
        <v>13</v>
      </c>
      <c r="AR300" s="193">
        <v>0</v>
      </c>
      <c r="AS300" s="193">
        <v>4</v>
      </c>
      <c r="AT300" s="193">
        <v>3</v>
      </c>
      <c r="AU300" s="193">
        <v>327</v>
      </c>
      <c r="AV300">
        <f t="shared" si="191"/>
        <v>-125</v>
      </c>
      <c r="AW300">
        <f t="shared" si="192"/>
        <v>-104</v>
      </c>
      <c r="AX300">
        <f t="shared" si="193"/>
        <v>-47</v>
      </c>
      <c r="AY300">
        <f t="shared" si="194"/>
        <v>-31</v>
      </c>
      <c r="AZ300">
        <f t="shared" si="195"/>
        <v>-13</v>
      </c>
      <c r="BA300">
        <f t="shared" si="196"/>
        <v>0</v>
      </c>
      <c r="BB300">
        <f t="shared" si="197"/>
        <v>-4</v>
      </c>
      <c r="BC300">
        <f t="shared" si="198"/>
        <v>-3</v>
      </c>
      <c r="BD300">
        <f t="shared" si="199"/>
        <v>-327</v>
      </c>
      <c r="BG300" s="188">
        <v>670516.6066666666</v>
      </c>
      <c r="BH300" s="107" t="str">
        <f t="shared" si="200"/>
        <v>0</v>
      </c>
      <c r="BI300" s="108">
        <f t="shared" si="201"/>
        <v>4023099.6399999997</v>
      </c>
      <c r="BJ300" s="27">
        <f t="shared" si="202"/>
        <v>0</v>
      </c>
      <c r="BK300" s="25" t="str">
        <f t="shared" si="203"/>
        <v>100%</v>
      </c>
      <c r="BL300" s="26" t="str">
        <f t="shared" si="204"/>
        <v>0%</v>
      </c>
      <c r="BM300" s="111">
        <f t="shared" si="207"/>
        <v>670516.6066666666</v>
      </c>
      <c r="BN300" s="186">
        <v>1027541.0511111111</v>
      </c>
      <c r="BO300" s="135" t="str">
        <f t="shared" si="208"/>
        <v>0</v>
      </c>
      <c r="BP300" s="135">
        <f t="shared" si="223"/>
        <v>6165246.306666667</v>
      </c>
      <c r="BQ300" s="135">
        <f t="shared" si="224"/>
        <v>0</v>
      </c>
      <c r="BR300" s="141">
        <f t="shared" si="209"/>
        <v>1027541.0511111111</v>
      </c>
      <c r="BS300" s="185">
        <v>883469.4155555555</v>
      </c>
      <c r="BT300" s="135" t="str">
        <f t="shared" si="210"/>
        <v>0</v>
      </c>
      <c r="BU300" s="135">
        <f t="shared" si="225"/>
        <v>5300816.493333333</v>
      </c>
      <c r="BV300" s="135">
        <f t="shared" si="211"/>
        <v>0</v>
      </c>
      <c r="BW300" s="141">
        <f t="shared" si="212"/>
        <v>883469.4155555555</v>
      </c>
      <c r="BX300" s="185">
        <v>1296816.8</v>
      </c>
      <c r="BY300" s="135" t="str">
        <f t="shared" si="213"/>
        <v>0</v>
      </c>
      <c r="BZ300" s="135">
        <f t="shared" si="226"/>
        <v>7780900.800000001</v>
      </c>
      <c r="CA300" s="135">
        <f t="shared" si="214"/>
        <v>0</v>
      </c>
      <c r="CB300" s="141">
        <f t="shared" si="215"/>
        <v>1296816.8</v>
      </c>
      <c r="CC300" s="230">
        <f t="shared" si="216"/>
        <v>606098.0866666667</v>
      </c>
      <c r="CD300" s="135" t="str">
        <f t="shared" si="217"/>
        <v>0</v>
      </c>
      <c r="CE300" s="135">
        <f t="shared" si="227"/>
        <v>3636588.52</v>
      </c>
      <c r="CF300" s="135">
        <f t="shared" si="218"/>
        <v>0</v>
      </c>
      <c r="CG300" s="141">
        <f t="shared" si="219"/>
        <v>606098.0866666667</v>
      </c>
      <c r="CH300" s="185">
        <v>0</v>
      </c>
      <c r="CI300" s="135" t="str">
        <f t="shared" si="220"/>
        <v>0</v>
      </c>
      <c r="CJ300" s="135">
        <f t="shared" si="228"/>
        <v>0</v>
      </c>
      <c r="CK300" s="135">
        <f t="shared" si="221"/>
        <v>0</v>
      </c>
      <c r="CL300" s="141">
        <f t="shared" si="222"/>
        <v>0</v>
      </c>
    </row>
    <row r="301" spans="1:90" ht="12.75">
      <c r="A301" s="3" t="s">
        <v>409</v>
      </c>
      <c r="B301" s="3" t="s">
        <v>390</v>
      </c>
      <c r="C301" s="2" t="s">
        <v>304</v>
      </c>
      <c r="D301" s="5">
        <f t="shared" si="205"/>
        <v>60946</v>
      </c>
      <c r="E301" s="190">
        <v>512</v>
      </c>
      <c r="F301" s="18">
        <f t="shared" si="206"/>
        <v>316</v>
      </c>
      <c r="G301" s="214">
        <v>7.82255390746864</v>
      </c>
      <c r="H301" s="202">
        <v>14</v>
      </c>
      <c r="I301"/>
      <c r="J301" s="196">
        <v>4714</v>
      </c>
      <c r="K301" s="196">
        <v>11410</v>
      </c>
      <c r="L301" s="196">
        <v>16434</v>
      </c>
      <c r="M301" s="196">
        <v>12275</v>
      </c>
      <c r="N301" s="196">
        <v>6997</v>
      </c>
      <c r="O301" s="196">
        <v>4816</v>
      </c>
      <c r="P301" s="196">
        <v>3884</v>
      </c>
      <c r="Q301" s="196">
        <v>416</v>
      </c>
      <c r="R301" s="196">
        <v>60946</v>
      </c>
      <c r="S301" s="5"/>
      <c r="T301" s="9">
        <f t="shared" si="183"/>
        <v>0.07734715978078956</v>
      </c>
      <c r="U301" s="9">
        <f t="shared" si="184"/>
        <v>0.18721491156105405</v>
      </c>
      <c r="V301" s="9">
        <f t="shared" si="185"/>
        <v>0.26964854133167065</v>
      </c>
      <c r="W301" s="9">
        <f t="shared" si="186"/>
        <v>0.20140780362944247</v>
      </c>
      <c r="X301" s="9">
        <f t="shared" si="187"/>
        <v>0.11480655006070949</v>
      </c>
      <c r="Y301" s="9">
        <f t="shared" si="188"/>
        <v>0.07902077248711975</v>
      </c>
      <c r="Z301" s="9">
        <f t="shared" si="189"/>
        <v>0.06372854658222032</v>
      </c>
      <c r="AA301" s="9">
        <f t="shared" si="190"/>
        <v>0.006825714566993732</v>
      </c>
      <c r="AB301" s="9"/>
      <c r="AC301" s="196">
        <v>-3</v>
      </c>
      <c r="AD301" s="196">
        <v>46</v>
      </c>
      <c r="AE301" s="196">
        <v>57</v>
      </c>
      <c r="AF301" s="196">
        <v>35</v>
      </c>
      <c r="AG301" s="196">
        <v>52</v>
      </c>
      <c r="AH301" s="196">
        <v>22</v>
      </c>
      <c r="AI301" s="196">
        <v>44</v>
      </c>
      <c r="AJ301" s="196">
        <v>4</v>
      </c>
      <c r="AK301" s="196">
        <v>257</v>
      </c>
      <c r="AL301" s="5"/>
      <c r="AM301" s="193">
        <v>-40</v>
      </c>
      <c r="AN301" s="193">
        <v>-16</v>
      </c>
      <c r="AO301" s="193">
        <v>10</v>
      </c>
      <c r="AP301" s="193">
        <v>-14</v>
      </c>
      <c r="AQ301" s="193">
        <v>-1</v>
      </c>
      <c r="AR301" s="193">
        <v>-3</v>
      </c>
      <c r="AS301" s="193">
        <v>7</v>
      </c>
      <c r="AT301" s="193">
        <v>-2</v>
      </c>
      <c r="AU301" s="193">
        <v>-59</v>
      </c>
      <c r="AV301">
        <f t="shared" si="191"/>
        <v>40</v>
      </c>
      <c r="AW301">
        <f t="shared" si="192"/>
        <v>16</v>
      </c>
      <c r="AX301">
        <f t="shared" si="193"/>
        <v>-10</v>
      </c>
      <c r="AY301">
        <f t="shared" si="194"/>
        <v>14</v>
      </c>
      <c r="AZ301">
        <f t="shared" si="195"/>
        <v>1</v>
      </c>
      <c r="BA301">
        <f t="shared" si="196"/>
        <v>3</v>
      </c>
      <c r="BB301">
        <f t="shared" si="197"/>
        <v>-7</v>
      </c>
      <c r="BC301">
        <f t="shared" si="198"/>
        <v>2</v>
      </c>
      <c r="BD301">
        <f t="shared" si="199"/>
        <v>59</v>
      </c>
      <c r="BG301" s="188">
        <v>292449.504</v>
      </c>
      <c r="BH301" s="107">
        <f t="shared" si="200"/>
        <v>73112.376</v>
      </c>
      <c r="BI301" s="108">
        <f t="shared" si="201"/>
        <v>1754697.0240000002</v>
      </c>
      <c r="BJ301" s="27">
        <f t="shared" si="202"/>
        <v>438674.25600000005</v>
      </c>
      <c r="BK301" s="25">
        <f t="shared" si="203"/>
        <v>0.8</v>
      </c>
      <c r="BL301" s="26">
        <f t="shared" si="204"/>
        <v>0.2</v>
      </c>
      <c r="BM301" s="111">
        <f t="shared" si="207"/>
        <v>292449.504</v>
      </c>
      <c r="BN301" s="186">
        <v>525479.6933333334</v>
      </c>
      <c r="BO301" s="135">
        <f t="shared" si="208"/>
        <v>131369.92333333334</v>
      </c>
      <c r="BP301" s="135">
        <f t="shared" si="223"/>
        <v>3152878.16</v>
      </c>
      <c r="BQ301" s="135">
        <f t="shared" si="224"/>
        <v>788219.54</v>
      </c>
      <c r="BR301" s="141">
        <f t="shared" si="209"/>
        <v>525479.6933333334</v>
      </c>
      <c r="BS301" s="185">
        <v>191404.96888888892</v>
      </c>
      <c r="BT301" s="135">
        <f t="shared" si="210"/>
        <v>47851.24222222223</v>
      </c>
      <c r="BU301" s="135">
        <f t="shared" si="225"/>
        <v>1148429.8133333335</v>
      </c>
      <c r="BV301" s="135">
        <f t="shared" si="211"/>
        <v>287107.45333333337</v>
      </c>
      <c r="BW301" s="141">
        <f t="shared" si="212"/>
        <v>191404.96888888892</v>
      </c>
      <c r="BX301" s="185">
        <v>212430.61333333334</v>
      </c>
      <c r="BY301" s="135">
        <f t="shared" si="213"/>
        <v>53107.653333333335</v>
      </c>
      <c r="BZ301" s="135">
        <f t="shared" si="226"/>
        <v>1274583.6800000002</v>
      </c>
      <c r="CA301" s="135">
        <f t="shared" si="214"/>
        <v>318645.92000000004</v>
      </c>
      <c r="CB301" s="141">
        <f t="shared" si="215"/>
        <v>212430.61333333334</v>
      </c>
      <c r="CC301" s="230">
        <f t="shared" si="216"/>
        <v>401122.7662222223</v>
      </c>
      <c r="CD301" s="135">
        <f t="shared" si="217"/>
        <v>100280.69155555558</v>
      </c>
      <c r="CE301" s="135">
        <f t="shared" si="227"/>
        <v>2406736.597333334</v>
      </c>
      <c r="CF301" s="135">
        <f t="shared" si="218"/>
        <v>601684.1493333335</v>
      </c>
      <c r="CG301" s="141">
        <f t="shared" si="219"/>
        <v>401122.7662222223</v>
      </c>
      <c r="CH301" s="185">
        <v>0</v>
      </c>
      <c r="CI301" s="135">
        <f t="shared" si="220"/>
        <v>0</v>
      </c>
      <c r="CJ301" s="135">
        <f t="shared" si="228"/>
        <v>0</v>
      </c>
      <c r="CK301" s="135">
        <f t="shared" si="221"/>
        <v>0</v>
      </c>
      <c r="CL301" s="141">
        <f t="shared" si="222"/>
        <v>0</v>
      </c>
    </row>
    <row r="302" spans="1:90" ht="12.75">
      <c r="A302" s="3" t="s">
        <v>395</v>
      </c>
      <c r="B302" s="3" t="s">
        <v>384</v>
      </c>
      <c r="C302" s="2" t="s">
        <v>305</v>
      </c>
      <c r="D302" s="5">
        <f t="shared" si="205"/>
        <v>38301</v>
      </c>
      <c r="E302" s="190">
        <v>97</v>
      </c>
      <c r="F302" s="18">
        <f t="shared" si="206"/>
        <v>457</v>
      </c>
      <c r="G302" s="214">
        <v>8.763073481378875</v>
      </c>
      <c r="H302" s="202">
        <v>57</v>
      </c>
      <c r="I302"/>
      <c r="J302" s="196">
        <v>278</v>
      </c>
      <c r="K302" s="196">
        <v>3929</v>
      </c>
      <c r="L302" s="196">
        <v>13996</v>
      </c>
      <c r="M302" s="196">
        <v>12386</v>
      </c>
      <c r="N302" s="196">
        <v>3626</v>
      </c>
      <c r="O302" s="196">
        <v>2135</v>
      </c>
      <c r="P302" s="196">
        <v>1869</v>
      </c>
      <c r="Q302" s="196">
        <v>82</v>
      </c>
      <c r="R302" s="196">
        <v>38301</v>
      </c>
      <c r="S302" s="5"/>
      <c r="T302" s="9">
        <f t="shared" si="183"/>
        <v>0.007258296128038432</v>
      </c>
      <c r="U302" s="9">
        <f t="shared" si="184"/>
        <v>0.10258217801101799</v>
      </c>
      <c r="V302" s="9">
        <f t="shared" si="185"/>
        <v>0.36542126837419386</v>
      </c>
      <c r="W302" s="9">
        <f t="shared" si="186"/>
        <v>0.32338581238087777</v>
      </c>
      <c r="X302" s="9">
        <f t="shared" si="187"/>
        <v>0.09467115741103366</v>
      </c>
      <c r="Y302" s="9">
        <f t="shared" si="188"/>
        <v>0.055742669904180045</v>
      </c>
      <c r="Z302" s="9">
        <f t="shared" si="189"/>
        <v>0.04879768152267565</v>
      </c>
      <c r="AA302" s="9">
        <f t="shared" si="190"/>
        <v>0.0021409362679825593</v>
      </c>
      <c r="AB302" s="9"/>
      <c r="AC302" s="196">
        <v>0</v>
      </c>
      <c r="AD302" s="196">
        <v>38</v>
      </c>
      <c r="AE302" s="196">
        <v>118</v>
      </c>
      <c r="AF302" s="196">
        <v>84</v>
      </c>
      <c r="AG302" s="196">
        <v>57</v>
      </c>
      <c r="AH302" s="196">
        <v>-1</v>
      </c>
      <c r="AI302" s="196">
        <v>6</v>
      </c>
      <c r="AJ302" s="196">
        <v>0</v>
      </c>
      <c r="AK302" s="196">
        <v>302</v>
      </c>
      <c r="AL302" s="5"/>
      <c r="AM302" s="193">
        <v>-12</v>
      </c>
      <c r="AN302" s="193">
        <v>-23</v>
      </c>
      <c r="AO302" s="193">
        <v>-46</v>
      </c>
      <c r="AP302" s="193">
        <v>-34</v>
      </c>
      <c r="AQ302" s="193">
        <v>-17</v>
      </c>
      <c r="AR302" s="193">
        <v>-14</v>
      </c>
      <c r="AS302" s="193">
        <v>-9</v>
      </c>
      <c r="AT302" s="193">
        <v>0</v>
      </c>
      <c r="AU302" s="193">
        <v>-155</v>
      </c>
      <c r="AV302">
        <f t="shared" si="191"/>
        <v>12</v>
      </c>
      <c r="AW302">
        <f t="shared" si="192"/>
        <v>23</v>
      </c>
      <c r="AX302">
        <f t="shared" si="193"/>
        <v>46</v>
      </c>
      <c r="AY302">
        <f t="shared" si="194"/>
        <v>34</v>
      </c>
      <c r="AZ302">
        <f t="shared" si="195"/>
        <v>17</v>
      </c>
      <c r="BA302">
        <f t="shared" si="196"/>
        <v>14</v>
      </c>
      <c r="BB302">
        <f t="shared" si="197"/>
        <v>9</v>
      </c>
      <c r="BC302">
        <f t="shared" si="198"/>
        <v>0</v>
      </c>
      <c r="BD302">
        <f t="shared" si="199"/>
        <v>155</v>
      </c>
      <c r="BG302" s="188">
        <v>419612.5866666667</v>
      </c>
      <c r="BH302" s="107">
        <f t="shared" si="200"/>
        <v>104903.14666666668</v>
      </c>
      <c r="BI302" s="108">
        <f t="shared" si="201"/>
        <v>2517675.5200000005</v>
      </c>
      <c r="BJ302" s="27">
        <f t="shared" si="202"/>
        <v>629418.8800000001</v>
      </c>
      <c r="BK302" s="25">
        <f t="shared" si="203"/>
        <v>0.8</v>
      </c>
      <c r="BL302" s="26">
        <f t="shared" si="204"/>
        <v>0.2</v>
      </c>
      <c r="BM302" s="111">
        <f t="shared" si="207"/>
        <v>419612.5866666667</v>
      </c>
      <c r="BN302" s="186">
        <v>1096748.171555556</v>
      </c>
      <c r="BO302" s="135">
        <f t="shared" si="208"/>
        <v>274187.042888889</v>
      </c>
      <c r="BP302" s="135">
        <f t="shared" si="223"/>
        <v>6580489.029333335</v>
      </c>
      <c r="BQ302" s="135">
        <f t="shared" si="224"/>
        <v>1645122.2573333338</v>
      </c>
      <c r="BR302" s="141">
        <f t="shared" si="209"/>
        <v>1096748.171555556</v>
      </c>
      <c r="BS302" s="185">
        <v>531769.4924444444</v>
      </c>
      <c r="BT302" s="135">
        <f t="shared" si="210"/>
        <v>132942.3731111111</v>
      </c>
      <c r="BU302" s="135">
        <f t="shared" si="225"/>
        <v>3190616.9546666667</v>
      </c>
      <c r="BV302" s="135">
        <f t="shared" si="211"/>
        <v>797654.2386666667</v>
      </c>
      <c r="BW302" s="141">
        <f t="shared" si="212"/>
        <v>531769.4924444444</v>
      </c>
      <c r="BX302" s="185">
        <v>683324.1599999999</v>
      </c>
      <c r="BY302" s="135">
        <f t="shared" si="213"/>
        <v>170831.03999999998</v>
      </c>
      <c r="BZ302" s="135">
        <f t="shared" si="226"/>
        <v>4099944.9599999995</v>
      </c>
      <c r="CA302" s="135">
        <f t="shared" si="214"/>
        <v>1024986.2399999999</v>
      </c>
      <c r="CB302" s="141">
        <f t="shared" si="215"/>
        <v>683324.1599999999</v>
      </c>
      <c r="CC302" s="230">
        <f t="shared" si="216"/>
        <v>548477.9004444445</v>
      </c>
      <c r="CD302" s="135">
        <f t="shared" si="217"/>
        <v>137119.47511111113</v>
      </c>
      <c r="CE302" s="135">
        <f t="shared" si="227"/>
        <v>3290867.402666667</v>
      </c>
      <c r="CF302" s="135">
        <f t="shared" si="218"/>
        <v>822716.8506666668</v>
      </c>
      <c r="CG302" s="141">
        <f t="shared" si="219"/>
        <v>548477.9004444445</v>
      </c>
      <c r="CH302" s="185">
        <v>0</v>
      </c>
      <c r="CI302" s="135">
        <f t="shared" si="220"/>
        <v>0</v>
      </c>
      <c r="CJ302" s="135">
        <f t="shared" si="228"/>
        <v>0</v>
      </c>
      <c r="CK302" s="135">
        <f t="shared" si="221"/>
        <v>0</v>
      </c>
      <c r="CL302" s="141">
        <f t="shared" si="222"/>
        <v>0</v>
      </c>
    </row>
    <row r="303" spans="1:90" ht="12.75">
      <c r="A303" s="3" t="s">
        <v>383</v>
      </c>
      <c r="B303" s="3" t="s">
        <v>384</v>
      </c>
      <c r="C303" s="2" t="s">
        <v>306</v>
      </c>
      <c r="D303" s="5">
        <f t="shared" si="205"/>
        <v>55483</v>
      </c>
      <c r="E303" s="190">
        <v>525</v>
      </c>
      <c r="F303" s="18">
        <f t="shared" si="206"/>
        <v>314</v>
      </c>
      <c r="G303" s="214">
        <v>6.437084293409827</v>
      </c>
      <c r="H303" s="202">
        <v>93</v>
      </c>
      <c r="I303"/>
      <c r="J303" s="196">
        <v>18839</v>
      </c>
      <c r="K303" s="196">
        <v>15233</v>
      </c>
      <c r="L303" s="196">
        <v>10454</v>
      </c>
      <c r="M303" s="196">
        <v>6373</v>
      </c>
      <c r="N303" s="196">
        <v>2987</v>
      </c>
      <c r="O303" s="196">
        <v>984</v>
      </c>
      <c r="P303" s="196">
        <v>571</v>
      </c>
      <c r="Q303" s="196">
        <v>42</v>
      </c>
      <c r="R303" s="196">
        <v>55483</v>
      </c>
      <c r="S303" s="5"/>
      <c r="T303" s="9">
        <f>J303/R303</f>
        <v>0.33954544635293693</v>
      </c>
      <c r="U303" s="9">
        <f t="shared" si="184"/>
        <v>0.2745525656507399</v>
      </c>
      <c r="V303" s="9">
        <f t="shared" si="185"/>
        <v>0.18841807400465008</v>
      </c>
      <c r="W303" s="9">
        <f t="shared" si="186"/>
        <v>0.11486401240019466</v>
      </c>
      <c r="X303" s="9">
        <f t="shared" si="187"/>
        <v>0.05383631022114882</v>
      </c>
      <c r="Y303" s="9">
        <f t="shared" si="188"/>
        <v>0.01773516212173098</v>
      </c>
      <c r="Z303" s="9">
        <f t="shared" si="189"/>
        <v>0.010291440621451617</v>
      </c>
      <c r="AA303" s="9">
        <f t="shared" si="190"/>
        <v>0.000756988627147054</v>
      </c>
      <c r="AB303" s="9"/>
      <c r="AC303" s="196">
        <v>138</v>
      </c>
      <c r="AD303" s="196">
        <v>-15</v>
      </c>
      <c r="AE303" s="196">
        <v>37</v>
      </c>
      <c r="AF303" s="196">
        <v>24</v>
      </c>
      <c r="AG303" s="196">
        <v>29</v>
      </c>
      <c r="AH303" s="196">
        <v>7</v>
      </c>
      <c r="AI303" s="196">
        <v>-4</v>
      </c>
      <c r="AJ303" s="196">
        <v>-1</v>
      </c>
      <c r="AK303" s="196">
        <v>215</v>
      </c>
      <c r="AL303" s="5"/>
      <c r="AM303" s="193">
        <v>-58</v>
      </c>
      <c r="AN303" s="193">
        <v>-5</v>
      </c>
      <c r="AO303" s="193">
        <v>-8</v>
      </c>
      <c r="AP303" s="193">
        <v>-13</v>
      </c>
      <c r="AQ303" s="193">
        <v>-9</v>
      </c>
      <c r="AR303" s="193">
        <v>-4</v>
      </c>
      <c r="AS303" s="193">
        <v>-3</v>
      </c>
      <c r="AT303" s="193">
        <v>1</v>
      </c>
      <c r="AU303" s="193">
        <v>-99</v>
      </c>
      <c r="AV303">
        <f t="shared" si="191"/>
        <v>58</v>
      </c>
      <c r="AW303">
        <f t="shared" si="192"/>
        <v>5</v>
      </c>
      <c r="AX303">
        <f t="shared" si="193"/>
        <v>8</v>
      </c>
      <c r="AY303">
        <f t="shared" si="194"/>
        <v>13</v>
      </c>
      <c r="AZ303">
        <f t="shared" si="195"/>
        <v>9</v>
      </c>
      <c r="BA303">
        <f t="shared" si="196"/>
        <v>4</v>
      </c>
      <c r="BB303">
        <f t="shared" si="197"/>
        <v>3</v>
      </c>
      <c r="BC303">
        <f t="shared" si="198"/>
        <v>-1</v>
      </c>
      <c r="BD303">
        <f t="shared" si="199"/>
        <v>99</v>
      </c>
      <c r="BG303" s="188">
        <v>200851.14666666667</v>
      </c>
      <c r="BH303" s="107">
        <f t="shared" si="200"/>
        <v>50212.78666666667</v>
      </c>
      <c r="BI303" s="108">
        <f t="shared" si="201"/>
        <v>1205106.88</v>
      </c>
      <c r="BJ303" s="27">
        <f t="shared" si="202"/>
        <v>301276.72</v>
      </c>
      <c r="BK303" s="25">
        <f t="shared" si="203"/>
        <v>0.8</v>
      </c>
      <c r="BL303" s="26">
        <f t="shared" si="204"/>
        <v>0.2</v>
      </c>
      <c r="BM303" s="111">
        <f t="shared" si="207"/>
        <v>200851.14666666667</v>
      </c>
      <c r="BN303" s="186">
        <v>330020.14400000003</v>
      </c>
      <c r="BO303" s="135">
        <f t="shared" si="208"/>
        <v>82505.03600000001</v>
      </c>
      <c r="BP303" s="135">
        <f t="shared" si="223"/>
        <v>1980120.864</v>
      </c>
      <c r="BQ303" s="135">
        <f t="shared" si="224"/>
        <v>495030.216</v>
      </c>
      <c r="BR303" s="141">
        <f t="shared" si="209"/>
        <v>330020.14400000003</v>
      </c>
      <c r="BS303" s="185">
        <v>238409.78666666668</v>
      </c>
      <c r="BT303" s="135">
        <f t="shared" si="210"/>
        <v>59602.44666666667</v>
      </c>
      <c r="BU303" s="135">
        <f t="shared" si="225"/>
        <v>1430458.7200000002</v>
      </c>
      <c r="BV303" s="135">
        <f t="shared" si="211"/>
        <v>357614.68000000005</v>
      </c>
      <c r="BW303" s="141">
        <f t="shared" si="212"/>
        <v>238409.78666666668</v>
      </c>
      <c r="BX303" s="185">
        <v>435185.9199999999</v>
      </c>
      <c r="BY303" s="135">
        <f t="shared" si="213"/>
        <v>108796.47999999998</v>
      </c>
      <c r="BZ303" s="135">
        <f t="shared" si="226"/>
        <v>2611115.5199999996</v>
      </c>
      <c r="CA303" s="135">
        <f t="shared" si="214"/>
        <v>652778.8799999999</v>
      </c>
      <c r="CB303" s="141">
        <f t="shared" si="215"/>
        <v>435185.9199999999</v>
      </c>
      <c r="CC303" s="230">
        <f t="shared" si="216"/>
        <v>327334.7395555556</v>
      </c>
      <c r="CD303" s="135">
        <f t="shared" si="217"/>
        <v>81833.6848888889</v>
      </c>
      <c r="CE303" s="135">
        <f t="shared" si="227"/>
        <v>1964008.4373333338</v>
      </c>
      <c r="CF303" s="135">
        <f t="shared" si="218"/>
        <v>491002.10933333344</v>
      </c>
      <c r="CG303" s="141">
        <f t="shared" si="219"/>
        <v>327334.7395555556</v>
      </c>
      <c r="CH303" s="185">
        <v>0</v>
      </c>
      <c r="CI303" s="135">
        <f t="shared" si="220"/>
        <v>0</v>
      </c>
      <c r="CJ303" s="135">
        <f t="shared" si="228"/>
        <v>0</v>
      </c>
      <c r="CK303" s="135">
        <f t="shared" si="221"/>
        <v>0</v>
      </c>
      <c r="CL303" s="141">
        <f t="shared" si="222"/>
        <v>0</v>
      </c>
    </row>
    <row r="304" spans="1:90" ht="12.75">
      <c r="A304" s="3" t="s">
        <v>407</v>
      </c>
      <c r="B304" s="3" t="s">
        <v>375</v>
      </c>
      <c r="C304" s="2" t="s">
        <v>307</v>
      </c>
      <c r="D304" s="5">
        <f t="shared" si="205"/>
        <v>51812</v>
      </c>
      <c r="E304" s="190">
        <v>512</v>
      </c>
      <c r="F304" s="18">
        <f t="shared" si="206"/>
        <v>192</v>
      </c>
      <c r="G304" s="214">
        <v>12.174044957821566</v>
      </c>
      <c r="H304" s="202">
        <v>18</v>
      </c>
      <c r="I304"/>
      <c r="J304" s="196">
        <v>917</v>
      </c>
      <c r="K304" s="196">
        <v>3208</v>
      </c>
      <c r="L304" s="196">
        <v>9491</v>
      </c>
      <c r="M304" s="196">
        <v>12245</v>
      </c>
      <c r="N304" s="196">
        <v>9240</v>
      </c>
      <c r="O304" s="196">
        <v>6684</v>
      </c>
      <c r="P304" s="196">
        <v>8053</v>
      </c>
      <c r="Q304" s="196">
        <v>1974</v>
      </c>
      <c r="R304" s="196">
        <v>51812</v>
      </c>
      <c r="S304" s="5"/>
      <c r="T304" s="9">
        <f>J304/R304</f>
        <v>0.017698602640314986</v>
      </c>
      <c r="U304" s="9">
        <f t="shared" si="184"/>
        <v>0.061916158418899095</v>
      </c>
      <c r="V304" s="9">
        <f t="shared" si="185"/>
        <v>0.18318150235466688</v>
      </c>
      <c r="W304" s="9">
        <f t="shared" si="186"/>
        <v>0.23633521192001852</v>
      </c>
      <c r="X304" s="9">
        <f t="shared" si="187"/>
        <v>0.17833706477263955</v>
      </c>
      <c r="Y304" s="9">
        <f t="shared" si="188"/>
        <v>0.12900486373813017</v>
      </c>
      <c r="Z304" s="9">
        <f t="shared" si="189"/>
        <v>0.15542731413572144</v>
      </c>
      <c r="AA304" s="9">
        <f t="shared" si="190"/>
        <v>0.038099282019609354</v>
      </c>
      <c r="AB304" s="9"/>
      <c r="AC304" s="196">
        <v>18</v>
      </c>
      <c r="AD304" s="196">
        <v>5</v>
      </c>
      <c r="AE304" s="196">
        <v>49</v>
      </c>
      <c r="AF304" s="196">
        <v>42</v>
      </c>
      <c r="AG304" s="196">
        <v>22</v>
      </c>
      <c r="AH304" s="196">
        <v>12</v>
      </c>
      <c r="AI304" s="196">
        <v>52</v>
      </c>
      <c r="AJ304" s="196">
        <v>28</v>
      </c>
      <c r="AK304" s="196">
        <v>228</v>
      </c>
      <c r="AL304" s="5"/>
      <c r="AM304" s="193">
        <v>4</v>
      </c>
      <c r="AN304" s="193">
        <v>-6</v>
      </c>
      <c r="AO304" s="193">
        <v>-3</v>
      </c>
      <c r="AP304" s="193">
        <v>5</v>
      </c>
      <c r="AQ304" s="193">
        <v>14</v>
      </c>
      <c r="AR304" s="193">
        <v>11</v>
      </c>
      <c r="AS304" s="193">
        <v>2</v>
      </c>
      <c r="AT304" s="193">
        <v>9</v>
      </c>
      <c r="AU304" s="193">
        <v>36</v>
      </c>
      <c r="AV304">
        <f t="shared" si="191"/>
        <v>-4</v>
      </c>
      <c r="AW304">
        <f t="shared" si="192"/>
        <v>6</v>
      </c>
      <c r="AX304">
        <f t="shared" si="193"/>
        <v>3</v>
      </c>
      <c r="AY304">
        <f t="shared" si="194"/>
        <v>-5</v>
      </c>
      <c r="AZ304">
        <f t="shared" si="195"/>
        <v>-14</v>
      </c>
      <c r="BA304">
        <f t="shared" si="196"/>
        <v>-11</v>
      </c>
      <c r="BB304">
        <f t="shared" si="197"/>
        <v>-2</v>
      </c>
      <c r="BC304">
        <f t="shared" si="198"/>
        <v>-9</v>
      </c>
      <c r="BD304">
        <f t="shared" si="199"/>
        <v>-36</v>
      </c>
      <c r="BG304" s="188">
        <v>311255.31200000003</v>
      </c>
      <c r="BH304" s="107">
        <f t="shared" si="200"/>
        <v>77813.82800000001</v>
      </c>
      <c r="BI304" s="108">
        <f t="shared" si="201"/>
        <v>1867531.8720000002</v>
      </c>
      <c r="BJ304" s="27">
        <f t="shared" si="202"/>
        <v>466882.96800000005</v>
      </c>
      <c r="BK304" s="25">
        <f t="shared" si="203"/>
        <v>0.8</v>
      </c>
      <c r="BL304" s="26">
        <f t="shared" si="204"/>
        <v>0.2</v>
      </c>
      <c r="BM304" s="111">
        <f t="shared" si="207"/>
        <v>311255.31200000003</v>
      </c>
      <c r="BN304" s="186">
        <v>336507.488</v>
      </c>
      <c r="BO304" s="135">
        <f t="shared" si="208"/>
        <v>84126.872</v>
      </c>
      <c r="BP304" s="135">
        <f t="shared" si="223"/>
        <v>2019044.928</v>
      </c>
      <c r="BQ304" s="135">
        <f t="shared" si="224"/>
        <v>504761.232</v>
      </c>
      <c r="BR304" s="141">
        <f t="shared" si="209"/>
        <v>336507.488</v>
      </c>
      <c r="BS304" s="185">
        <v>357219.9724444445</v>
      </c>
      <c r="BT304" s="135">
        <f t="shared" si="210"/>
        <v>89304.99311111112</v>
      </c>
      <c r="BU304" s="135">
        <f t="shared" si="225"/>
        <v>2143319.834666667</v>
      </c>
      <c r="BV304" s="135">
        <f t="shared" si="211"/>
        <v>535829.9586666668</v>
      </c>
      <c r="BW304" s="141">
        <f t="shared" si="212"/>
        <v>357219.9724444445</v>
      </c>
      <c r="BX304" s="185">
        <v>377921.17333333334</v>
      </c>
      <c r="BY304" s="135">
        <f t="shared" si="213"/>
        <v>94480.29333333333</v>
      </c>
      <c r="BZ304" s="135">
        <f t="shared" si="226"/>
        <v>2267527.04</v>
      </c>
      <c r="CA304" s="135">
        <f t="shared" si="214"/>
        <v>566881.76</v>
      </c>
      <c r="CB304" s="141">
        <f t="shared" si="215"/>
        <v>377921.17333333334</v>
      </c>
      <c r="CC304" s="230">
        <f t="shared" si="216"/>
        <v>279454.39466666663</v>
      </c>
      <c r="CD304" s="135">
        <f t="shared" si="217"/>
        <v>69863.59866666666</v>
      </c>
      <c r="CE304" s="135">
        <f t="shared" si="227"/>
        <v>1676726.3679999998</v>
      </c>
      <c r="CF304" s="135">
        <f t="shared" si="218"/>
        <v>419181.59199999995</v>
      </c>
      <c r="CG304" s="141">
        <f t="shared" si="219"/>
        <v>279454.39466666663</v>
      </c>
      <c r="CH304" s="185">
        <v>0</v>
      </c>
      <c r="CI304" s="135">
        <f t="shared" si="220"/>
        <v>0</v>
      </c>
      <c r="CJ304" s="135">
        <f t="shared" si="228"/>
        <v>0</v>
      </c>
      <c r="CK304" s="135">
        <f t="shared" si="221"/>
        <v>0</v>
      </c>
      <c r="CL304" s="141">
        <f t="shared" si="222"/>
        <v>0</v>
      </c>
    </row>
    <row r="305" spans="1:90" ht="12.75">
      <c r="A305" s="3" t="s">
        <v>406</v>
      </c>
      <c r="B305" s="3" t="s">
        <v>375</v>
      </c>
      <c r="C305" s="2" t="s">
        <v>308</v>
      </c>
      <c r="D305" s="5">
        <f t="shared" si="205"/>
        <v>67019</v>
      </c>
      <c r="E305" s="190">
        <v>477</v>
      </c>
      <c r="F305" s="18">
        <f t="shared" si="206"/>
        <v>745</v>
      </c>
      <c r="G305" s="214">
        <v>10.202486188075046</v>
      </c>
      <c r="H305" s="202">
        <v>215</v>
      </c>
      <c r="I305"/>
      <c r="J305" s="196">
        <v>3977</v>
      </c>
      <c r="K305" s="196">
        <v>7420</v>
      </c>
      <c r="L305" s="196">
        <v>16399</v>
      </c>
      <c r="M305" s="196">
        <v>13740</v>
      </c>
      <c r="N305" s="196">
        <v>10674</v>
      </c>
      <c r="O305" s="196">
        <v>7333</v>
      </c>
      <c r="P305" s="196">
        <v>6611</v>
      </c>
      <c r="Q305" s="196">
        <v>865</v>
      </c>
      <c r="R305" s="196">
        <v>67019</v>
      </c>
      <c r="S305" s="5"/>
      <c r="T305" s="9">
        <f t="shared" si="183"/>
        <v>0.059341380802459</v>
      </c>
      <c r="U305" s="9">
        <f t="shared" si="184"/>
        <v>0.11071487190199794</v>
      </c>
      <c r="V305" s="9">
        <f t="shared" si="185"/>
        <v>0.24469180381682806</v>
      </c>
      <c r="W305" s="9">
        <f t="shared" si="186"/>
        <v>0.20501648786165116</v>
      </c>
      <c r="X305" s="9">
        <f t="shared" si="187"/>
        <v>0.15926826720780674</v>
      </c>
      <c r="Y305" s="9">
        <f t="shared" si="188"/>
        <v>0.10941673256837613</v>
      </c>
      <c r="Z305" s="9">
        <f t="shared" si="189"/>
        <v>0.0986436682134917</v>
      </c>
      <c r="AA305" s="9">
        <f t="shared" si="190"/>
        <v>0.012906787627389248</v>
      </c>
      <c r="AB305" s="9"/>
      <c r="AC305" s="196">
        <v>4</v>
      </c>
      <c r="AD305" s="196">
        <v>139</v>
      </c>
      <c r="AE305" s="196">
        <v>118</v>
      </c>
      <c r="AF305" s="196">
        <v>153</v>
      </c>
      <c r="AG305" s="196">
        <v>198</v>
      </c>
      <c r="AH305" s="196">
        <v>78</v>
      </c>
      <c r="AI305" s="196">
        <v>72</v>
      </c>
      <c r="AJ305" s="196">
        <v>2</v>
      </c>
      <c r="AK305" s="196">
        <v>764</v>
      </c>
      <c r="AL305" s="5"/>
      <c r="AM305" s="193">
        <v>15</v>
      </c>
      <c r="AN305" s="193">
        <v>26</v>
      </c>
      <c r="AO305" s="193">
        <v>-14</v>
      </c>
      <c r="AP305" s="193">
        <v>-9</v>
      </c>
      <c r="AQ305" s="193">
        <v>4</v>
      </c>
      <c r="AR305" s="193">
        <v>-8</v>
      </c>
      <c r="AS305" s="193">
        <v>3</v>
      </c>
      <c r="AT305" s="193">
        <v>2</v>
      </c>
      <c r="AU305" s="193">
        <v>19</v>
      </c>
      <c r="AV305">
        <f t="shared" si="191"/>
        <v>-15</v>
      </c>
      <c r="AW305">
        <f t="shared" si="192"/>
        <v>-26</v>
      </c>
      <c r="AX305">
        <f t="shared" si="193"/>
        <v>14</v>
      </c>
      <c r="AY305">
        <f t="shared" si="194"/>
        <v>9</v>
      </c>
      <c r="AZ305">
        <f t="shared" si="195"/>
        <v>-4</v>
      </c>
      <c r="BA305">
        <f t="shared" si="196"/>
        <v>8</v>
      </c>
      <c r="BB305">
        <f t="shared" si="197"/>
        <v>-3</v>
      </c>
      <c r="BC305">
        <f t="shared" si="198"/>
        <v>-2</v>
      </c>
      <c r="BD305">
        <f t="shared" si="199"/>
        <v>-19</v>
      </c>
      <c r="BG305" s="188">
        <v>522340.9120000001</v>
      </c>
      <c r="BH305" s="107">
        <f t="shared" si="200"/>
        <v>130585.22800000003</v>
      </c>
      <c r="BI305" s="108">
        <f t="shared" si="201"/>
        <v>3134045.472000001</v>
      </c>
      <c r="BJ305" s="27">
        <f t="shared" si="202"/>
        <v>783511.3680000002</v>
      </c>
      <c r="BK305" s="25">
        <f t="shared" si="203"/>
        <v>0.8</v>
      </c>
      <c r="BL305" s="26">
        <f t="shared" si="204"/>
        <v>0.2</v>
      </c>
      <c r="BM305" s="111">
        <f t="shared" si="207"/>
        <v>522340.9120000001</v>
      </c>
      <c r="BN305" s="186">
        <v>908878.1991111111</v>
      </c>
      <c r="BO305" s="135">
        <f t="shared" si="208"/>
        <v>227219.54977777778</v>
      </c>
      <c r="BP305" s="135">
        <f t="shared" si="223"/>
        <v>5453269.194666667</v>
      </c>
      <c r="BQ305" s="135">
        <f t="shared" si="224"/>
        <v>1363317.2986666667</v>
      </c>
      <c r="BR305" s="141">
        <f t="shared" si="209"/>
        <v>908878.1991111111</v>
      </c>
      <c r="BS305" s="185">
        <v>1058835.122666667</v>
      </c>
      <c r="BT305" s="135">
        <f t="shared" si="210"/>
        <v>264708.78066666675</v>
      </c>
      <c r="BU305" s="135">
        <f t="shared" si="225"/>
        <v>6353010.736000001</v>
      </c>
      <c r="BV305" s="135">
        <f t="shared" si="211"/>
        <v>1588252.6840000004</v>
      </c>
      <c r="BW305" s="141">
        <f t="shared" si="212"/>
        <v>1058835.122666667</v>
      </c>
      <c r="BX305" s="185">
        <v>798144.7466666667</v>
      </c>
      <c r="BY305" s="135">
        <f t="shared" si="213"/>
        <v>199536.18666666668</v>
      </c>
      <c r="BZ305" s="135">
        <f t="shared" si="226"/>
        <v>4788868.48</v>
      </c>
      <c r="CA305" s="135">
        <f t="shared" si="214"/>
        <v>1197217.12</v>
      </c>
      <c r="CB305" s="141">
        <f t="shared" si="215"/>
        <v>798144.7466666667</v>
      </c>
      <c r="CC305" s="230">
        <f>IF(A305="",1,0.8)*(IF(SUMPRODUCT($CO$10:$CV$10,AC305:AJ305)+SUMPRODUCT($CO$10:$CV$10,AV305:BC305)&gt;0,SUMPRODUCT($CO$10:$CV$10,AC305:AJ305)+SUMPRODUCT($CO$10:$CV$10,AV305:BC305),0)+H305*350)</f>
        <v>1042245.9982222222</v>
      </c>
      <c r="CD305" s="135">
        <f t="shared" si="217"/>
        <v>260561.49955555555</v>
      </c>
      <c r="CE305" s="135">
        <f t="shared" si="227"/>
        <v>6253475.989333333</v>
      </c>
      <c r="CF305" s="135">
        <f t="shared" si="218"/>
        <v>1563368.9973333334</v>
      </c>
      <c r="CG305" s="141">
        <f t="shared" si="219"/>
        <v>1042245.9982222222</v>
      </c>
      <c r="CH305" s="185">
        <v>0</v>
      </c>
      <c r="CI305" s="135">
        <f t="shared" si="220"/>
        <v>0</v>
      </c>
      <c r="CJ305" s="135">
        <f t="shared" si="228"/>
        <v>0</v>
      </c>
      <c r="CK305" s="135">
        <f t="shared" si="221"/>
        <v>0</v>
      </c>
      <c r="CL305" s="141">
        <f t="shared" si="222"/>
        <v>0</v>
      </c>
    </row>
    <row r="306" spans="1:90" ht="12.75">
      <c r="A306" s="3" t="s">
        <v>402</v>
      </c>
      <c r="B306" s="3" t="s">
        <v>379</v>
      </c>
      <c r="C306" s="2" t="s">
        <v>309</v>
      </c>
      <c r="D306" s="5">
        <f t="shared" si="205"/>
        <v>33692</v>
      </c>
      <c r="E306" s="190">
        <v>300</v>
      </c>
      <c r="F306" s="18">
        <f t="shared" si="206"/>
        <v>114</v>
      </c>
      <c r="G306" s="214">
        <v>6.32257914824998</v>
      </c>
      <c r="H306" s="202">
        <v>96</v>
      </c>
      <c r="I306"/>
      <c r="J306" s="196">
        <v>10353</v>
      </c>
      <c r="K306" s="196">
        <v>9698</v>
      </c>
      <c r="L306" s="196">
        <v>6735</v>
      </c>
      <c r="M306" s="196">
        <v>3571</v>
      </c>
      <c r="N306" s="196">
        <v>2077</v>
      </c>
      <c r="O306" s="196">
        <v>775</v>
      </c>
      <c r="P306" s="196">
        <v>445</v>
      </c>
      <c r="Q306" s="196">
        <v>38</v>
      </c>
      <c r="R306" s="196">
        <v>33692</v>
      </c>
      <c r="S306" s="5"/>
      <c r="T306" s="9">
        <f t="shared" si="183"/>
        <v>0.30728362816098775</v>
      </c>
      <c r="U306" s="9">
        <f t="shared" si="184"/>
        <v>0.2878428113498753</v>
      </c>
      <c r="V306" s="9">
        <f t="shared" si="185"/>
        <v>0.19989908583640034</v>
      </c>
      <c r="W306" s="9">
        <f t="shared" si="186"/>
        <v>0.1059895524160038</v>
      </c>
      <c r="X306" s="9">
        <f t="shared" si="187"/>
        <v>0.06164668170485575</v>
      </c>
      <c r="Y306" s="9">
        <f t="shared" si="188"/>
        <v>0.02300249317345364</v>
      </c>
      <c r="Z306" s="9">
        <f t="shared" si="189"/>
        <v>0.013207883177015316</v>
      </c>
      <c r="AA306" s="9">
        <f t="shared" si="190"/>
        <v>0.0011278641814080493</v>
      </c>
      <c r="AB306" s="9"/>
      <c r="AC306" s="196">
        <v>-48</v>
      </c>
      <c r="AD306" s="196">
        <v>111</v>
      </c>
      <c r="AE306" s="196">
        <v>60</v>
      </c>
      <c r="AF306" s="196">
        <v>9</v>
      </c>
      <c r="AG306" s="196">
        <v>6</v>
      </c>
      <c r="AH306" s="196">
        <v>7</v>
      </c>
      <c r="AI306" s="196">
        <v>5</v>
      </c>
      <c r="AJ306" s="196">
        <v>-1</v>
      </c>
      <c r="AK306" s="196">
        <v>149</v>
      </c>
      <c r="AL306" s="5"/>
      <c r="AM306" s="193">
        <v>-18</v>
      </c>
      <c r="AN306" s="193">
        <v>38</v>
      </c>
      <c r="AO306" s="193">
        <v>9</v>
      </c>
      <c r="AP306" s="193">
        <v>3</v>
      </c>
      <c r="AQ306" s="193">
        <v>-3</v>
      </c>
      <c r="AR306" s="193">
        <v>6</v>
      </c>
      <c r="AS306" s="193">
        <v>1</v>
      </c>
      <c r="AT306" s="193">
        <v>-1</v>
      </c>
      <c r="AU306" s="193">
        <v>35</v>
      </c>
      <c r="AV306">
        <f t="shared" si="191"/>
        <v>18</v>
      </c>
      <c r="AW306">
        <f t="shared" si="192"/>
        <v>-38</v>
      </c>
      <c r="AX306">
        <f t="shared" si="193"/>
        <v>-9</v>
      </c>
      <c r="AY306">
        <f t="shared" si="194"/>
        <v>-3</v>
      </c>
      <c r="AZ306">
        <f t="shared" si="195"/>
        <v>3</v>
      </c>
      <c r="BA306">
        <f t="shared" si="196"/>
        <v>-6</v>
      </c>
      <c r="BB306">
        <f t="shared" si="197"/>
        <v>-1</v>
      </c>
      <c r="BC306">
        <f t="shared" si="198"/>
        <v>1</v>
      </c>
      <c r="BD306">
        <f t="shared" si="199"/>
        <v>-35</v>
      </c>
      <c r="BG306" s="188">
        <v>244987.22666666668</v>
      </c>
      <c r="BH306" s="107">
        <f t="shared" si="200"/>
        <v>61246.80666666667</v>
      </c>
      <c r="BI306" s="108">
        <f t="shared" si="201"/>
        <v>1469923.36</v>
      </c>
      <c r="BJ306" s="27">
        <f t="shared" si="202"/>
        <v>367480.84</v>
      </c>
      <c r="BK306" s="25">
        <f t="shared" si="203"/>
        <v>0.8</v>
      </c>
      <c r="BL306" s="26">
        <f t="shared" si="204"/>
        <v>0.2</v>
      </c>
      <c r="BM306" s="111">
        <f t="shared" si="207"/>
        <v>244987.22666666668</v>
      </c>
      <c r="BN306" s="186">
        <v>215618.35911111115</v>
      </c>
      <c r="BO306" s="135">
        <f t="shared" si="208"/>
        <v>53904.58977777779</v>
      </c>
      <c r="BP306" s="135">
        <f t="shared" si="223"/>
        <v>1293710.1546666669</v>
      </c>
      <c r="BQ306" s="135">
        <f t="shared" si="224"/>
        <v>323427.5386666667</v>
      </c>
      <c r="BR306" s="141">
        <f t="shared" si="209"/>
        <v>215618.35911111115</v>
      </c>
      <c r="BS306" s="185">
        <v>154152.8088888889</v>
      </c>
      <c r="BT306" s="135">
        <f t="shared" si="210"/>
        <v>38538.20222222222</v>
      </c>
      <c r="BU306" s="135">
        <f t="shared" si="225"/>
        <v>924916.8533333333</v>
      </c>
      <c r="BV306" s="135">
        <f t="shared" si="211"/>
        <v>231229.21333333332</v>
      </c>
      <c r="BW306" s="141">
        <f t="shared" si="212"/>
        <v>154152.8088888889</v>
      </c>
      <c r="BX306" s="185">
        <v>233425.6</v>
      </c>
      <c r="BY306" s="135">
        <f t="shared" si="213"/>
        <v>58356.4</v>
      </c>
      <c r="BZ306" s="135">
        <f t="shared" si="226"/>
        <v>1400553.6</v>
      </c>
      <c r="CA306" s="135">
        <f t="shared" si="214"/>
        <v>350138.4</v>
      </c>
      <c r="CB306" s="141">
        <f t="shared" si="215"/>
        <v>233425.6</v>
      </c>
      <c r="CC306" s="230">
        <f t="shared" si="216"/>
        <v>152800.06222222227</v>
      </c>
      <c r="CD306" s="135">
        <f t="shared" si="217"/>
        <v>38200.01555555557</v>
      </c>
      <c r="CE306" s="135">
        <f t="shared" si="227"/>
        <v>916800.3733333336</v>
      </c>
      <c r="CF306" s="135">
        <f t="shared" si="218"/>
        <v>229200.0933333334</v>
      </c>
      <c r="CG306" s="141">
        <f t="shared" si="219"/>
        <v>152800.06222222227</v>
      </c>
      <c r="CH306" s="185">
        <v>0</v>
      </c>
      <c r="CI306" s="135">
        <f t="shared" si="220"/>
        <v>0</v>
      </c>
      <c r="CJ306" s="135">
        <f t="shared" si="228"/>
        <v>0</v>
      </c>
      <c r="CK306" s="135">
        <f t="shared" si="221"/>
        <v>0</v>
      </c>
      <c r="CL306" s="141">
        <f t="shared" si="222"/>
        <v>0</v>
      </c>
    </row>
    <row r="307" spans="1:90" ht="12.75">
      <c r="A307" s="3" t="s">
        <v>395</v>
      </c>
      <c r="B307" s="3" t="s">
        <v>384</v>
      </c>
      <c r="C307" s="21" t="s">
        <v>310</v>
      </c>
      <c r="D307" s="5">
        <f t="shared" si="205"/>
        <v>46647</v>
      </c>
      <c r="E307" s="190">
        <v>183</v>
      </c>
      <c r="F307" s="18">
        <f t="shared" si="206"/>
        <v>302</v>
      </c>
      <c r="G307" s="214">
        <v>8.80430988473745</v>
      </c>
      <c r="H307" s="202">
        <v>8</v>
      </c>
      <c r="J307" s="196">
        <v>732</v>
      </c>
      <c r="K307" s="196">
        <v>5038</v>
      </c>
      <c r="L307" s="196">
        <v>15247</v>
      </c>
      <c r="M307" s="196">
        <v>11711</v>
      </c>
      <c r="N307" s="196">
        <v>5203</v>
      </c>
      <c r="O307" s="196">
        <v>4328</v>
      </c>
      <c r="P307" s="196">
        <v>3754</v>
      </c>
      <c r="Q307" s="196">
        <v>634</v>
      </c>
      <c r="R307" s="196">
        <v>46647</v>
      </c>
      <c r="S307" s="5"/>
      <c r="T307" s="9">
        <f t="shared" si="183"/>
        <v>0.015692327480866936</v>
      </c>
      <c r="U307" s="9">
        <f t="shared" si="184"/>
        <v>0.10800265826312518</v>
      </c>
      <c r="V307" s="9">
        <f t="shared" si="185"/>
        <v>0.3268591763671833</v>
      </c>
      <c r="W307" s="9">
        <f t="shared" si="186"/>
        <v>0.2510558020880228</v>
      </c>
      <c r="X307" s="9">
        <f t="shared" si="187"/>
        <v>0.11153986322807469</v>
      </c>
      <c r="Y307" s="9">
        <f t="shared" si="188"/>
        <v>0.09278195811091818</v>
      </c>
      <c r="Z307" s="9">
        <f t="shared" si="189"/>
        <v>0.0804767723540635</v>
      </c>
      <c r="AA307" s="9">
        <f t="shared" si="190"/>
        <v>0.013591442107745407</v>
      </c>
      <c r="AB307" s="9"/>
      <c r="AC307" s="196">
        <v>25</v>
      </c>
      <c r="AD307" s="196">
        <v>91</v>
      </c>
      <c r="AE307" s="196">
        <v>37</v>
      </c>
      <c r="AF307" s="196">
        <v>42</v>
      </c>
      <c r="AG307" s="196">
        <v>21</v>
      </c>
      <c r="AH307" s="196">
        <v>45</v>
      </c>
      <c r="AI307" s="196">
        <v>10</v>
      </c>
      <c r="AJ307" s="196">
        <v>9</v>
      </c>
      <c r="AK307" s="196">
        <v>280</v>
      </c>
      <c r="AL307" s="5"/>
      <c r="AM307" s="196">
        <v>0</v>
      </c>
      <c r="AN307" s="196">
        <v>-2</v>
      </c>
      <c r="AO307" s="196">
        <v>-7</v>
      </c>
      <c r="AP307" s="196">
        <v>-3</v>
      </c>
      <c r="AQ307" s="196">
        <v>-14</v>
      </c>
      <c r="AR307" s="196">
        <v>7</v>
      </c>
      <c r="AS307" s="196">
        <v>-6</v>
      </c>
      <c r="AT307" s="196">
        <v>3</v>
      </c>
      <c r="AU307" s="196">
        <v>-22</v>
      </c>
      <c r="AV307" s="3">
        <f t="shared" si="191"/>
        <v>0</v>
      </c>
      <c r="AW307" s="3">
        <f t="shared" si="192"/>
        <v>2</v>
      </c>
      <c r="AX307" s="3">
        <f t="shared" si="193"/>
        <v>7</v>
      </c>
      <c r="AY307" s="3">
        <f t="shared" si="194"/>
        <v>3</v>
      </c>
      <c r="AZ307" s="3">
        <f t="shared" si="195"/>
        <v>14</v>
      </c>
      <c r="BA307" s="3">
        <f t="shared" si="196"/>
        <v>-7</v>
      </c>
      <c r="BB307" s="3">
        <f t="shared" si="197"/>
        <v>6</v>
      </c>
      <c r="BC307" s="3">
        <f t="shared" si="198"/>
        <v>-3</v>
      </c>
      <c r="BD307" s="3">
        <f t="shared" si="199"/>
        <v>22</v>
      </c>
      <c r="BE307" s="3"/>
      <c r="BF307" s="3"/>
      <c r="BG307" s="188">
        <v>221831.77599999998</v>
      </c>
      <c r="BH307" s="107">
        <f t="shared" si="200"/>
        <v>55457.943999999996</v>
      </c>
      <c r="BI307" s="108">
        <f t="shared" si="201"/>
        <v>1330990.656</v>
      </c>
      <c r="BJ307" s="27">
        <f t="shared" si="202"/>
        <v>332747.664</v>
      </c>
      <c r="BK307" s="25">
        <f t="shared" si="203"/>
        <v>0.8</v>
      </c>
      <c r="BL307" s="26">
        <f t="shared" si="204"/>
        <v>0.2</v>
      </c>
      <c r="BM307" s="111">
        <f t="shared" si="207"/>
        <v>221831.77599999998</v>
      </c>
      <c r="BN307" s="186">
        <v>424527.3377777778</v>
      </c>
      <c r="BO307" s="135">
        <f t="shared" si="208"/>
        <v>106131.83444444445</v>
      </c>
      <c r="BP307" s="135">
        <f t="shared" si="223"/>
        <v>2547164.026666667</v>
      </c>
      <c r="BQ307" s="135">
        <f t="shared" si="224"/>
        <v>636791.0066666667</v>
      </c>
      <c r="BR307" s="141">
        <f t="shared" si="209"/>
        <v>424527.3377777778</v>
      </c>
      <c r="BS307" s="185">
        <v>420731.9413333333</v>
      </c>
      <c r="BT307" s="135">
        <f t="shared" si="210"/>
        <v>105182.98533333333</v>
      </c>
      <c r="BU307" s="135">
        <f t="shared" si="225"/>
        <v>2524391.648</v>
      </c>
      <c r="BV307" s="135">
        <f t="shared" si="211"/>
        <v>631097.912</v>
      </c>
      <c r="BW307" s="141">
        <f t="shared" si="212"/>
        <v>420731.9413333333</v>
      </c>
      <c r="BX307" s="185">
        <v>293676.37333333335</v>
      </c>
      <c r="BY307" s="135">
        <f t="shared" si="213"/>
        <v>73419.09333333334</v>
      </c>
      <c r="BZ307" s="135">
        <f t="shared" si="226"/>
        <v>1762058.2400000002</v>
      </c>
      <c r="CA307" s="135">
        <f t="shared" si="214"/>
        <v>440514.56000000006</v>
      </c>
      <c r="CB307" s="141">
        <f t="shared" si="215"/>
        <v>293676.37333333335</v>
      </c>
      <c r="CC307" s="230">
        <f t="shared" si="216"/>
        <v>365646.6044444444</v>
      </c>
      <c r="CD307" s="135">
        <f t="shared" si="217"/>
        <v>91411.6511111111</v>
      </c>
      <c r="CE307" s="135">
        <f t="shared" si="227"/>
        <v>2193879.6266666665</v>
      </c>
      <c r="CF307" s="135">
        <f t="shared" si="218"/>
        <v>548469.9066666666</v>
      </c>
      <c r="CG307" s="141">
        <f t="shared" si="219"/>
        <v>365646.6044444444</v>
      </c>
      <c r="CH307" s="185">
        <v>0</v>
      </c>
      <c r="CI307" s="135">
        <f t="shared" si="220"/>
        <v>0</v>
      </c>
      <c r="CJ307" s="135">
        <f t="shared" si="228"/>
        <v>0</v>
      </c>
      <c r="CK307" s="135">
        <f t="shared" si="221"/>
        <v>0</v>
      </c>
      <c r="CL307" s="141">
        <f t="shared" si="222"/>
        <v>0</v>
      </c>
    </row>
    <row r="308" spans="1:90" ht="12.75">
      <c r="A308" s="3"/>
      <c r="B308" s="3" t="s">
        <v>375</v>
      </c>
      <c r="C308" s="2" t="s">
        <v>311</v>
      </c>
      <c r="D308" s="5">
        <f t="shared" si="205"/>
        <v>66205</v>
      </c>
      <c r="E308" s="190">
        <v>317</v>
      </c>
      <c r="F308" s="18">
        <f t="shared" si="206"/>
        <v>479</v>
      </c>
      <c r="G308" s="214">
        <v>9.094590849988986</v>
      </c>
      <c r="H308" s="202">
        <v>142</v>
      </c>
      <c r="I308"/>
      <c r="J308" s="196">
        <v>2427</v>
      </c>
      <c r="K308" s="196">
        <v>6339</v>
      </c>
      <c r="L308" s="196">
        <v>18837</v>
      </c>
      <c r="M308" s="196">
        <v>16898</v>
      </c>
      <c r="N308" s="196">
        <v>10148</v>
      </c>
      <c r="O308" s="196">
        <v>6532</v>
      </c>
      <c r="P308" s="196">
        <v>4332</v>
      </c>
      <c r="Q308" s="196">
        <v>692</v>
      </c>
      <c r="R308" s="196">
        <v>66205</v>
      </c>
      <c r="S308" s="5"/>
      <c r="T308" s="9">
        <f t="shared" si="183"/>
        <v>0.03665886262366891</v>
      </c>
      <c r="U308" s="9">
        <f t="shared" si="184"/>
        <v>0.09574805528283362</v>
      </c>
      <c r="V308" s="9">
        <f t="shared" si="185"/>
        <v>0.28452533796541046</v>
      </c>
      <c r="W308" s="9">
        <f t="shared" si="186"/>
        <v>0.25523751982478665</v>
      </c>
      <c r="X308" s="9">
        <f t="shared" si="187"/>
        <v>0.1532814742088966</v>
      </c>
      <c r="Y308" s="9">
        <f t="shared" si="188"/>
        <v>0.09866324295748055</v>
      </c>
      <c r="Z308" s="9">
        <f t="shared" si="189"/>
        <v>0.06543312438637565</v>
      </c>
      <c r="AA308" s="9">
        <f t="shared" si="190"/>
        <v>0.010452382750547542</v>
      </c>
      <c r="AB308" s="9"/>
      <c r="AC308" s="196">
        <v>37</v>
      </c>
      <c r="AD308" s="196">
        <v>14</v>
      </c>
      <c r="AE308" s="196">
        <v>120</v>
      </c>
      <c r="AF308" s="196">
        <v>93</v>
      </c>
      <c r="AG308" s="196">
        <v>40</v>
      </c>
      <c r="AH308" s="196">
        <v>46</v>
      </c>
      <c r="AI308" s="196">
        <v>49</v>
      </c>
      <c r="AJ308" s="196">
        <v>16</v>
      </c>
      <c r="AK308" s="196">
        <v>415</v>
      </c>
      <c r="AL308" s="5"/>
      <c r="AM308" s="193">
        <v>5</v>
      </c>
      <c r="AN308" s="193">
        <v>-40</v>
      </c>
      <c r="AO308" s="193">
        <v>-35</v>
      </c>
      <c r="AP308" s="193">
        <v>-2</v>
      </c>
      <c r="AQ308" s="193">
        <v>-4</v>
      </c>
      <c r="AR308" s="193">
        <v>10</v>
      </c>
      <c r="AS308" s="193">
        <v>0</v>
      </c>
      <c r="AT308" s="193">
        <v>2</v>
      </c>
      <c r="AU308" s="193">
        <v>-64</v>
      </c>
      <c r="AV308">
        <f t="shared" si="191"/>
        <v>-5</v>
      </c>
      <c r="AW308">
        <f t="shared" si="192"/>
        <v>40</v>
      </c>
      <c r="AX308">
        <f t="shared" si="193"/>
        <v>35</v>
      </c>
      <c r="AY308">
        <f t="shared" si="194"/>
        <v>2</v>
      </c>
      <c r="AZ308">
        <f t="shared" si="195"/>
        <v>4</v>
      </c>
      <c r="BA308">
        <f t="shared" si="196"/>
        <v>-10</v>
      </c>
      <c r="BB308">
        <f t="shared" si="197"/>
        <v>0</v>
      </c>
      <c r="BC308">
        <f t="shared" si="198"/>
        <v>-2</v>
      </c>
      <c r="BD308">
        <f t="shared" si="199"/>
        <v>64</v>
      </c>
      <c r="BG308" s="188">
        <v>401862.20666666667</v>
      </c>
      <c r="BH308" s="107" t="str">
        <f t="shared" si="200"/>
        <v>0</v>
      </c>
      <c r="BI308" s="108">
        <f t="shared" si="201"/>
        <v>2411173.24</v>
      </c>
      <c r="BJ308" s="27">
        <f t="shared" si="202"/>
        <v>0</v>
      </c>
      <c r="BK308" s="25" t="str">
        <f t="shared" si="203"/>
        <v>100%</v>
      </c>
      <c r="BL308" s="26" t="str">
        <f t="shared" si="204"/>
        <v>0%</v>
      </c>
      <c r="BM308" s="111">
        <f t="shared" si="207"/>
        <v>401862.20666666667</v>
      </c>
      <c r="BN308" s="186">
        <v>519170.7111111111</v>
      </c>
      <c r="BO308" s="135" t="str">
        <f t="shared" si="208"/>
        <v>0</v>
      </c>
      <c r="BP308" s="135">
        <f t="shared" si="223"/>
        <v>3115024.2666666666</v>
      </c>
      <c r="BQ308" s="135">
        <f t="shared" si="224"/>
        <v>0</v>
      </c>
      <c r="BR308" s="141">
        <f t="shared" si="209"/>
        <v>519170.7111111111</v>
      </c>
      <c r="BS308" s="185">
        <v>576714.2755555556</v>
      </c>
      <c r="BT308" s="135" t="str">
        <f t="shared" si="210"/>
        <v>0</v>
      </c>
      <c r="BU308" s="135">
        <f t="shared" si="225"/>
        <v>3460285.6533333333</v>
      </c>
      <c r="BV308" s="135">
        <f t="shared" si="211"/>
        <v>0</v>
      </c>
      <c r="BW308" s="141">
        <f t="shared" si="212"/>
        <v>576714.2755555556</v>
      </c>
      <c r="BX308" s="185">
        <v>763855.0666666665</v>
      </c>
      <c r="BY308" s="135" t="str">
        <f t="shared" si="213"/>
        <v>0</v>
      </c>
      <c r="BZ308" s="135">
        <f t="shared" si="226"/>
        <v>4583130.399999999</v>
      </c>
      <c r="CA308" s="135">
        <f t="shared" si="214"/>
        <v>0</v>
      </c>
      <c r="CB308" s="141">
        <f t="shared" si="215"/>
        <v>763855.0666666665</v>
      </c>
      <c r="CC308" s="230">
        <f t="shared" si="216"/>
        <v>800653.3244444445</v>
      </c>
      <c r="CD308" s="135" t="str">
        <f t="shared" si="217"/>
        <v>0</v>
      </c>
      <c r="CE308" s="135">
        <f t="shared" si="227"/>
        <v>4803919.946666667</v>
      </c>
      <c r="CF308" s="135">
        <f t="shared" si="218"/>
        <v>0</v>
      </c>
      <c r="CG308" s="141">
        <f t="shared" si="219"/>
        <v>800653.3244444445</v>
      </c>
      <c r="CH308" s="185">
        <v>0</v>
      </c>
      <c r="CI308" s="135" t="str">
        <f t="shared" si="220"/>
        <v>0</v>
      </c>
      <c r="CJ308" s="135">
        <f t="shared" si="228"/>
        <v>0</v>
      </c>
      <c r="CK308" s="135">
        <f t="shared" si="221"/>
        <v>0</v>
      </c>
      <c r="CL308" s="141">
        <f t="shared" si="222"/>
        <v>0</v>
      </c>
    </row>
    <row r="309" spans="1:90" ht="12.75">
      <c r="A309" s="3" t="s">
        <v>405</v>
      </c>
      <c r="B309" s="3" t="s">
        <v>389</v>
      </c>
      <c r="C309" s="2" t="s">
        <v>312</v>
      </c>
      <c r="D309" s="5">
        <f t="shared" si="205"/>
        <v>25029</v>
      </c>
      <c r="E309" s="190">
        <v>152</v>
      </c>
      <c r="F309" s="18">
        <f t="shared" si="206"/>
        <v>230</v>
      </c>
      <c r="G309" s="214">
        <v>9.516844345681791</v>
      </c>
      <c r="H309" s="202">
        <v>14</v>
      </c>
      <c r="I309"/>
      <c r="J309" s="196">
        <v>3357</v>
      </c>
      <c r="K309" s="196">
        <v>6314</v>
      </c>
      <c r="L309" s="196">
        <v>5162</v>
      </c>
      <c r="M309" s="196">
        <v>4096</v>
      </c>
      <c r="N309" s="196">
        <v>3280</v>
      </c>
      <c r="O309" s="196">
        <v>1726</v>
      </c>
      <c r="P309" s="196">
        <v>1012</v>
      </c>
      <c r="Q309" s="196">
        <v>82</v>
      </c>
      <c r="R309" s="196">
        <v>25029</v>
      </c>
      <c r="S309" s="5"/>
      <c r="T309" s="9">
        <f t="shared" si="183"/>
        <v>0.13412441567781375</v>
      </c>
      <c r="U309" s="9">
        <f t="shared" si="184"/>
        <v>0.25226736985097287</v>
      </c>
      <c r="V309" s="9">
        <f t="shared" si="185"/>
        <v>0.2062407607175676</v>
      </c>
      <c r="W309" s="9">
        <f t="shared" si="186"/>
        <v>0.16365016580766312</v>
      </c>
      <c r="X309" s="9">
        <f t="shared" si="187"/>
        <v>0.13104798433816772</v>
      </c>
      <c r="Y309" s="9">
        <f t="shared" si="188"/>
        <v>0.06896000639258461</v>
      </c>
      <c r="Z309" s="9">
        <f t="shared" si="189"/>
        <v>0.04043309760677614</v>
      </c>
      <c r="AA309" s="9">
        <f t="shared" si="190"/>
        <v>0.0032761996084541933</v>
      </c>
      <c r="AB309" s="9"/>
      <c r="AC309" s="196">
        <v>52</v>
      </c>
      <c r="AD309" s="196">
        <v>27</v>
      </c>
      <c r="AE309" s="196">
        <v>81</v>
      </c>
      <c r="AF309" s="196">
        <v>22</v>
      </c>
      <c r="AG309" s="196">
        <v>32</v>
      </c>
      <c r="AH309" s="196">
        <v>7</v>
      </c>
      <c r="AI309" s="196">
        <v>0</v>
      </c>
      <c r="AJ309" s="196">
        <v>-1</v>
      </c>
      <c r="AK309" s="196">
        <v>220</v>
      </c>
      <c r="AL309" s="5"/>
      <c r="AM309" s="193">
        <v>6</v>
      </c>
      <c r="AN309" s="193">
        <v>-15</v>
      </c>
      <c r="AO309" s="193">
        <v>5</v>
      </c>
      <c r="AP309" s="193">
        <v>2</v>
      </c>
      <c r="AQ309" s="193">
        <v>-5</v>
      </c>
      <c r="AR309" s="193">
        <v>-1</v>
      </c>
      <c r="AS309" s="193">
        <v>-3</v>
      </c>
      <c r="AT309" s="193">
        <v>1</v>
      </c>
      <c r="AU309" s="193">
        <v>-10</v>
      </c>
      <c r="AV309">
        <f t="shared" si="191"/>
        <v>-6</v>
      </c>
      <c r="AW309">
        <f t="shared" si="192"/>
        <v>15</v>
      </c>
      <c r="AX309">
        <f t="shared" si="193"/>
        <v>-5</v>
      </c>
      <c r="AY309">
        <f t="shared" si="194"/>
        <v>-2</v>
      </c>
      <c r="AZ309">
        <f t="shared" si="195"/>
        <v>5</v>
      </c>
      <c r="BA309">
        <f t="shared" si="196"/>
        <v>1</v>
      </c>
      <c r="BB309">
        <f t="shared" si="197"/>
        <v>3</v>
      </c>
      <c r="BC309">
        <f t="shared" si="198"/>
        <v>-1</v>
      </c>
      <c r="BD309">
        <f t="shared" si="199"/>
        <v>10</v>
      </c>
      <c r="BG309" s="188">
        <v>323920.4480000001</v>
      </c>
      <c r="BH309" s="107">
        <f t="shared" si="200"/>
        <v>80980.11200000002</v>
      </c>
      <c r="BI309" s="108">
        <f t="shared" si="201"/>
        <v>1943522.6880000005</v>
      </c>
      <c r="BJ309" s="27">
        <f t="shared" si="202"/>
        <v>485880.67200000014</v>
      </c>
      <c r="BK309" s="25">
        <f t="shared" si="203"/>
        <v>0.8</v>
      </c>
      <c r="BL309" s="26">
        <f t="shared" si="204"/>
        <v>0.2</v>
      </c>
      <c r="BM309" s="111">
        <f t="shared" si="207"/>
        <v>323920.4480000001</v>
      </c>
      <c r="BN309" s="186">
        <v>568621.7279999999</v>
      </c>
      <c r="BO309" s="135">
        <f t="shared" si="208"/>
        <v>142155.43199999997</v>
      </c>
      <c r="BP309" s="135">
        <f t="shared" si="223"/>
        <v>3411730.3679999993</v>
      </c>
      <c r="BQ309" s="135">
        <f t="shared" si="224"/>
        <v>852932.5919999998</v>
      </c>
      <c r="BR309" s="141">
        <f t="shared" si="209"/>
        <v>568621.7279999999</v>
      </c>
      <c r="BS309" s="185">
        <v>133254.66755555556</v>
      </c>
      <c r="BT309" s="135">
        <f t="shared" si="210"/>
        <v>33313.66688888889</v>
      </c>
      <c r="BU309" s="135">
        <f t="shared" si="225"/>
        <v>799528.0053333333</v>
      </c>
      <c r="BV309" s="135">
        <f t="shared" si="211"/>
        <v>199882.00133333332</v>
      </c>
      <c r="BW309" s="141">
        <f t="shared" si="212"/>
        <v>133254.66755555556</v>
      </c>
      <c r="BX309" s="185">
        <v>222996.9066666667</v>
      </c>
      <c r="BY309" s="135">
        <f t="shared" si="213"/>
        <v>55749.22666666668</v>
      </c>
      <c r="BZ309" s="135">
        <f t="shared" si="226"/>
        <v>1337981.4400000002</v>
      </c>
      <c r="CA309" s="135">
        <f t="shared" si="214"/>
        <v>334495.36000000004</v>
      </c>
      <c r="CB309" s="141">
        <f t="shared" si="215"/>
        <v>222996.9066666667</v>
      </c>
      <c r="CC309" s="230">
        <f t="shared" si="216"/>
        <v>248974.79466666665</v>
      </c>
      <c r="CD309" s="135">
        <f t="shared" si="217"/>
        <v>62243.69866666666</v>
      </c>
      <c r="CE309" s="135">
        <f t="shared" si="227"/>
        <v>1493848.768</v>
      </c>
      <c r="CF309" s="135">
        <f t="shared" si="218"/>
        <v>373462.192</v>
      </c>
      <c r="CG309" s="141">
        <f t="shared" si="219"/>
        <v>248974.79466666665</v>
      </c>
      <c r="CH309" s="185">
        <v>0</v>
      </c>
      <c r="CI309" s="135">
        <f t="shared" si="220"/>
        <v>0</v>
      </c>
      <c r="CJ309" s="135">
        <f t="shared" si="228"/>
        <v>0</v>
      </c>
      <c r="CK309" s="135">
        <f t="shared" si="221"/>
        <v>0</v>
      </c>
      <c r="CL309" s="141">
        <f t="shared" si="222"/>
        <v>0</v>
      </c>
    </row>
    <row r="310" spans="1:90" ht="12.75">
      <c r="A310" s="3" t="s">
        <v>401</v>
      </c>
      <c r="B310" s="3" t="s">
        <v>389</v>
      </c>
      <c r="C310" s="2" t="s">
        <v>313</v>
      </c>
      <c r="D310" s="5">
        <f t="shared" si="205"/>
        <v>49696</v>
      </c>
      <c r="E310" s="190">
        <v>390</v>
      </c>
      <c r="F310" s="18">
        <f t="shared" si="206"/>
        <v>353</v>
      </c>
      <c r="G310" s="214">
        <v>9.614596231844331</v>
      </c>
      <c r="H310" s="202">
        <v>51</v>
      </c>
      <c r="I310"/>
      <c r="J310" s="196">
        <v>5409</v>
      </c>
      <c r="K310" s="196">
        <v>8569</v>
      </c>
      <c r="L310" s="196">
        <v>11568</v>
      </c>
      <c r="M310" s="196">
        <v>9826</v>
      </c>
      <c r="N310" s="196">
        <v>7374</v>
      </c>
      <c r="O310" s="196">
        <v>4366</v>
      </c>
      <c r="P310" s="196">
        <v>2315</v>
      </c>
      <c r="Q310" s="196">
        <v>269</v>
      </c>
      <c r="R310" s="196">
        <v>49696</v>
      </c>
      <c r="S310" s="5"/>
      <c r="T310" s="9">
        <f t="shared" si="183"/>
        <v>0.10884175788795879</v>
      </c>
      <c r="U310" s="9">
        <f t="shared" si="184"/>
        <v>0.17242836445589182</v>
      </c>
      <c r="V310" s="9">
        <f t="shared" si="185"/>
        <v>0.23277527366387638</v>
      </c>
      <c r="W310" s="9">
        <f t="shared" si="186"/>
        <v>0.19772215067611076</v>
      </c>
      <c r="X310" s="9">
        <f t="shared" si="187"/>
        <v>0.1483821635544108</v>
      </c>
      <c r="Y310" s="9">
        <f t="shared" si="188"/>
        <v>0.08785415325177076</v>
      </c>
      <c r="Z310" s="9">
        <f t="shared" si="189"/>
        <v>0.04658322601416613</v>
      </c>
      <c r="AA310" s="9">
        <f t="shared" si="190"/>
        <v>0.0054129104958145526</v>
      </c>
      <c r="AB310" s="9"/>
      <c r="AC310" s="196">
        <v>27</v>
      </c>
      <c r="AD310" s="196">
        <v>33</v>
      </c>
      <c r="AE310" s="196">
        <v>81</v>
      </c>
      <c r="AF310" s="196">
        <v>68</v>
      </c>
      <c r="AG310" s="196">
        <v>77</v>
      </c>
      <c r="AH310" s="196">
        <v>49</v>
      </c>
      <c r="AI310" s="196">
        <v>13</v>
      </c>
      <c r="AJ310" s="196">
        <v>1</v>
      </c>
      <c r="AK310" s="196">
        <v>349</v>
      </c>
      <c r="AL310" s="5"/>
      <c r="AM310" s="193">
        <v>-9</v>
      </c>
      <c r="AN310" s="193">
        <v>8</v>
      </c>
      <c r="AO310" s="193">
        <v>12</v>
      </c>
      <c r="AP310" s="193">
        <v>-23</v>
      </c>
      <c r="AQ310" s="193">
        <v>5</v>
      </c>
      <c r="AR310" s="193">
        <v>-1</v>
      </c>
      <c r="AS310" s="193">
        <v>4</v>
      </c>
      <c r="AT310" s="193">
        <v>0</v>
      </c>
      <c r="AU310" s="193">
        <v>-4</v>
      </c>
      <c r="AV310">
        <f t="shared" si="191"/>
        <v>9</v>
      </c>
      <c r="AW310">
        <f t="shared" si="192"/>
        <v>-8</v>
      </c>
      <c r="AX310">
        <f t="shared" si="193"/>
        <v>-12</v>
      </c>
      <c r="AY310">
        <f t="shared" si="194"/>
        <v>23</v>
      </c>
      <c r="AZ310">
        <f t="shared" si="195"/>
        <v>-5</v>
      </c>
      <c r="BA310">
        <f t="shared" si="196"/>
        <v>1</v>
      </c>
      <c r="BB310">
        <f t="shared" si="197"/>
        <v>-4</v>
      </c>
      <c r="BC310">
        <f t="shared" si="198"/>
        <v>0</v>
      </c>
      <c r="BD310">
        <f t="shared" si="199"/>
        <v>4</v>
      </c>
      <c r="BG310" s="188">
        <v>352832.7786666667</v>
      </c>
      <c r="BH310" s="107">
        <f t="shared" si="200"/>
        <v>88208.19466666668</v>
      </c>
      <c r="BI310" s="108">
        <f t="shared" si="201"/>
        <v>2116996.6720000003</v>
      </c>
      <c r="BJ310" s="27">
        <f t="shared" si="202"/>
        <v>529249.1680000001</v>
      </c>
      <c r="BK310" s="25">
        <f t="shared" si="203"/>
        <v>0.8</v>
      </c>
      <c r="BL310" s="26">
        <f t="shared" si="204"/>
        <v>0.2</v>
      </c>
      <c r="BM310" s="111">
        <f t="shared" si="207"/>
        <v>352832.7786666667</v>
      </c>
      <c r="BN310" s="186">
        <v>277584.512</v>
      </c>
      <c r="BO310" s="135">
        <f t="shared" si="208"/>
        <v>69396.128</v>
      </c>
      <c r="BP310" s="135">
        <f t="shared" si="223"/>
        <v>1665507.072</v>
      </c>
      <c r="BQ310" s="135">
        <f t="shared" si="224"/>
        <v>416376.768</v>
      </c>
      <c r="BR310" s="141">
        <f t="shared" si="209"/>
        <v>277584.512</v>
      </c>
      <c r="BS310" s="185">
        <v>326397.3955555556</v>
      </c>
      <c r="BT310" s="135">
        <f t="shared" si="210"/>
        <v>81599.3488888889</v>
      </c>
      <c r="BU310" s="135">
        <f t="shared" si="225"/>
        <v>1958384.3733333335</v>
      </c>
      <c r="BV310" s="135">
        <f t="shared" si="211"/>
        <v>489596.0933333334</v>
      </c>
      <c r="BW310" s="141">
        <f t="shared" si="212"/>
        <v>326397.3955555556</v>
      </c>
      <c r="BX310" s="185">
        <v>528151.2533333333</v>
      </c>
      <c r="BY310" s="135">
        <f t="shared" si="213"/>
        <v>132037.81333333332</v>
      </c>
      <c r="BZ310" s="135">
        <f t="shared" si="226"/>
        <v>3168907.5199999996</v>
      </c>
      <c r="CA310" s="135">
        <f t="shared" si="214"/>
        <v>792226.8799999999</v>
      </c>
      <c r="CB310" s="141">
        <f t="shared" si="215"/>
        <v>528151.2533333333</v>
      </c>
      <c r="CC310" s="230">
        <f t="shared" si="216"/>
        <v>452325.23199999996</v>
      </c>
      <c r="CD310" s="135">
        <f t="shared" si="217"/>
        <v>113081.30799999999</v>
      </c>
      <c r="CE310" s="135">
        <f t="shared" si="227"/>
        <v>2713951.392</v>
      </c>
      <c r="CF310" s="135">
        <f t="shared" si="218"/>
        <v>678487.848</v>
      </c>
      <c r="CG310" s="141">
        <f t="shared" si="219"/>
        <v>452325.23199999996</v>
      </c>
      <c r="CH310" s="185">
        <v>0</v>
      </c>
      <c r="CI310" s="135">
        <f t="shared" si="220"/>
        <v>0</v>
      </c>
      <c r="CJ310" s="135">
        <f t="shared" si="228"/>
        <v>0</v>
      </c>
      <c r="CK310" s="135">
        <f t="shared" si="221"/>
        <v>0</v>
      </c>
      <c r="CL310" s="141">
        <f t="shared" si="222"/>
        <v>0</v>
      </c>
    </row>
    <row r="311" spans="1:90" ht="12.75">
      <c r="A311" s="3" t="s">
        <v>396</v>
      </c>
      <c r="B311" s="3" t="s">
        <v>377</v>
      </c>
      <c r="C311" s="2" t="s">
        <v>314</v>
      </c>
      <c r="D311" s="5">
        <f t="shared" si="205"/>
        <v>48304</v>
      </c>
      <c r="E311" s="190">
        <v>641</v>
      </c>
      <c r="F311" s="18">
        <f t="shared" si="206"/>
        <v>244</v>
      </c>
      <c r="G311" s="214">
        <v>6.860760443299506</v>
      </c>
      <c r="H311" s="202">
        <v>62</v>
      </c>
      <c r="I311"/>
      <c r="J311" s="196">
        <v>14351</v>
      </c>
      <c r="K311" s="196">
        <v>8741</v>
      </c>
      <c r="L311" s="196">
        <v>9644</v>
      </c>
      <c r="M311" s="196">
        <v>6854</v>
      </c>
      <c r="N311" s="196">
        <v>4688</v>
      </c>
      <c r="O311" s="196">
        <v>2404</v>
      </c>
      <c r="P311" s="196">
        <v>1533</v>
      </c>
      <c r="Q311" s="196">
        <v>89</v>
      </c>
      <c r="R311" s="196">
        <v>48304</v>
      </c>
      <c r="S311" s="5"/>
      <c r="T311" s="9">
        <f t="shared" si="183"/>
        <v>0.2970975488572375</v>
      </c>
      <c r="U311" s="9">
        <f t="shared" si="184"/>
        <v>0.18095809870818153</v>
      </c>
      <c r="V311" s="9">
        <f t="shared" si="185"/>
        <v>0.19965220271613118</v>
      </c>
      <c r="W311" s="9">
        <f t="shared" si="186"/>
        <v>0.14189301093077178</v>
      </c>
      <c r="X311" s="9">
        <f t="shared" si="187"/>
        <v>0.0970520039748261</v>
      </c>
      <c r="Y311" s="9">
        <f t="shared" si="188"/>
        <v>0.04976813514408745</v>
      </c>
      <c r="Z311" s="9">
        <f t="shared" si="189"/>
        <v>0.0317365021530308</v>
      </c>
      <c r="AA311" s="9">
        <f t="shared" si="190"/>
        <v>0.0018424975157336867</v>
      </c>
      <c r="AB311" s="9"/>
      <c r="AC311" s="196">
        <v>-74</v>
      </c>
      <c r="AD311" s="196">
        <v>79</v>
      </c>
      <c r="AE311" s="196">
        <v>73</v>
      </c>
      <c r="AF311" s="196">
        <v>33</v>
      </c>
      <c r="AG311" s="196">
        <v>62</v>
      </c>
      <c r="AH311" s="196">
        <v>17</v>
      </c>
      <c r="AI311" s="196">
        <v>8</v>
      </c>
      <c r="AJ311" s="196">
        <v>4</v>
      </c>
      <c r="AK311" s="196">
        <v>202</v>
      </c>
      <c r="AL311" s="5"/>
      <c r="AM311" s="193">
        <v>-54</v>
      </c>
      <c r="AN311" s="193">
        <v>16</v>
      </c>
      <c r="AO311" s="193">
        <v>6</v>
      </c>
      <c r="AP311" s="193">
        <v>-14</v>
      </c>
      <c r="AQ311" s="193">
        <v>0</v>
      </c>
      <c r="AR311" s="193">
        <v>1</v>
      </c>
      <c r="AS311" s="193">
        <v>2</v>
      </c>
      <c r="AT311" s="193">
        <v>1</v>
      </c>
      <c r="AU311" s="193">
        <v>-42</v>
      </c>
      <c r="AV311">
        <f t="shared" si="191"/>
        <v>54</v>
      </c>
      <c r="AW311">
        <f t="shared" si="192"/>
        <v>-16</v>
      </c>
      <c r="AX311">
        <f t="shared" si="193"/>
        <v>-6</v>
      </c>
      <c r="AY311">
        <f t="shared" si="194"/>
        <v>14</v>
      </c>
      <c r="AZ311">
        <f t="shared" si="195"/>
        <v>0</v>
      </c>
      <c r="BA311">
        <f t="shared" si="196"/>
        <v>-1</v>
      </c>
      <c r="BB311">
        <f t="shared" si="197"/>
        <v>-2</v>
      </c>
      <c r="BC311">
        <f t="shared" si="198"/>
        <v>-1</v>
      </c>
      <c r="BD311">
        <f t="shared" si="199"/>
        <v>42</v>
      </c>
      <c r="BG311" s="188">
        <v>174241.56799999997</v>
      </c>
      <c r="BH311" s="107">
        <f t="shared" si="200"/>
        <v>43560.39199999999</v>
      </c>
      <c r="BI311" s="108">
        <f t="shared" si="201"/>
        <v>1045449.4079999998</v>
      </c>
      <c r="BJ311" s="27">
        <f t="shared" si="202"/>
        <v>261362.35199999996</v>
      </c>
      <c r="BK311" s="25">
        <f t="shared" si="203"/>
        <v>0.8</v>
      </c>
      <c r="BL311" s="26">
        <f t="shared" si="204"/>
        <v>0.2</v>
      </c>
      <c r="BM311" s="111">
        <f t="shared" si="207"/>
        <v>174241.56799999997</v>
      </c>
      <c r="BN311" s="186">
        <v>44966.848</v>
      </c>
      <c r="BO311" s="135">
        <f t="shared" si="208"/>
        <v>11241.712</v>
      </c>
      <c r="BP311" s="135">
        <f t="shared" si="223"/>
        <v>269801.088</v>
      </c>
      <c r="BQ311" s="135">
        <f t="shared" si="224"/>
        <v>67450.272</v>
      </c>
      <c r="BR311" s="141">
        <f t="shared" si="209"/>
        <v>44966.848</v>
      </c>
      <c r="BS311" s="185">
        <v>392920.37777777785</v>
      </c>
      <c r="BT311" s="135">
        <f t="shared" si="210"/>
        <v>98230.09444444446</v>
      </c>
      <c r="BU311" s="135">
        <f t="shared" si="225"/>
        <v>2357522.266666667</v>
      </c>
      <c r="BV311" s="135">
        <f t="shared" si="211"/>
        <v>589380.5666666668</v>
      </c>
      <c r="BW311" s="141">
        <f t="shared" si="212"/>
        <v>392920.37777777785</v>
      </c>
      <c r="BX311" s="185">
        <v>437364.2666666666</v>
      </c>
      <c r="BY311" s="135">
        <f t="shared" si="213"/>
        <v>109341.06666666665</v>
      </c>
      <c r="BZ311" s="135">
        <f t="shared" si="226"/>
        <v>2624185.5999999996</v>
      </c>
      <c r="CA311" s="135">
        <f t="shared" si="214"/>
        <v>656046.3999999999</v>
      </c>
      <c r="CB311" s="141">
        <f t="shared" si="215"/>
        <v>437364.2666666666</v>
      </c>
      <c r="CC311" s="230">
        <f t="shared" si="216"/>
        <v>319307.17511111114</v>
      </c>
      <c r="CD311" s="135">
        <f t="shared" si="217"/>
        <v>79826.79377777778</v>
      </c>
      <c r="CE311" s="135">
        <f t="shared" si="227"/>
        <v>1915843.0506666668</v>
      </c>
      <c r="CF311" s="135">
        <f t="shared" si="218"/>
        <v>478960.7626666667</v>
      </c>
      <c r="CG311" s="141">
        <f t="shared" si="219"/>
        <v>319307.17511111114</v>
      </c>
      <c r="CH311" s="185">
        <v>0</v>
      </c>
      <c r="CI311" s="135">
        <f t="shared" si="220"/>
        <v>0</v>
      </c>
      <c r="CJ311" s="135">
        <f t="shared" si="228"/>
        <v>0</v>
      </c>
      <c r="CK311" s="135">
        <f t="shared" si="221"/>
        <v>0</v>
      </c>
      <c r="CL311" s="141">
        <f t="shared" si="222"/>
        <v>0</v>
      </c>
    </row>
    <row r="312" spans="1:90" ht="12.75">
      <c r="A312" s="3" t="s">
        <v>392</v>
      </c>
      <c r="B312" s="3" t="s">
        <v>379</v>
      </c>
      <c r="C312" s="2" t="s">
        <v>315</v>
      </c>
      <c r="D312" s="5">
        <f t="shared" si="205"/>
        <v>41700</v>
      </c>
      <c r="E312" s="190">
        <v>591</v>
      </c>
      <c r="F312" s="18">
        <f t="shared" si="206"/>
        <v>423</v>
      </c>
      <c r="G312" s="214">
        <v>5.553449872478907</v>
      </c>
      <c r="H312" s="202">
        <v>33</v>
      </c>
      <c r="I312"/>
      <c r="J312" s="196">
        <v>15576</v>
      </c>
      <c r="K312" s="196">
        <v>7802</v>
      </c>
      <c r="L312" s="196">
        <v>7435</v>
      </c>
      <c r="M312" s="196">
        <v>5611</v>
      </c>
      <c r="N312" s="196">
        <v>3321</v>
      </c>
      <c r="O312" s="196">
        <v>1382</v>
      </c>
      <c r="P312" s="196">
        <v>512</v>
      </c>
      <c r="Q312" s="196">
        <v>61</v>
      </c>
      <c r="R312" s="196">
        <v>41700</v>
      </c>
      <c r="S312" s="5"/>
      <c r="T312" s="9">
        <f t="shared" si="183"/>
        <v>0.3735251798561151</v>
      </c>
      <c r="U312" s="9">
        <f t="shared" si="184"/>
        <v>0.18709832134292567</v>
      </c>
      <c r="V312" s="9">
        <f t="shared" si="185"/>
        <v>0.17829736211031175</v>
      </c>
      <c r="W312" s="9">
        <f t="shared" si="186"/>
        <v>0.13455635491606716</v>
      </c>
      <c r="X312" s="9">
        <f t="shared" si="187"/>
        <v>0.07964028776978417</v>
      </c>
      <c r="Y312" s="9">
        <f t="shared" si="188"/>
        <v>0.03314148681055156</v>
      </c>
      <c r="Z312" s="9">
        <f t="shared" si="189"/>
        <v>0.012278177458033572</v>
      </c>
      <c r="AA312" s="9">
        <f t="shared" si="190"/>
        <v>0.0014628297362110313</v>
      </c>
      <c r="AB312" s="9"/>
      <c r="AC312" s="196">
        <v>91</v>
      </c>
      <c r="AD312" s="196">
        <v>52</v>
      </c>
      <c r="AE312" s="196">
        <v>70</v>
      </c>
      <c r="AF312" s="196">
        <v>68</v>
      </c>
      <c r="AG312" s="196">
        <v>20</v>
      </c>
      <c r="AH312" s="196">
        <v>16</v>
      </c>
      <c r="AI312" s="196">
        <v>4</v>
      </c>
      <c r="AJ312" s="196">
        <v>0</v>
      </c>
      <c r="AK312" s="196">
        <v>321</v>
      </c>
      <c r="AL312" s="5"/>
      <c r="AM312" s="193">
        <v>-68</v>
      </c>
      <c r="AN312" s="193">
        <v>-13</v>
      </c>
      <c r="AO312" s="193">
        <v>-2</v>
      </c>
      <c r="AP312" s="193">
        <v>-14</v>
      </c>
      <c r="AQ312" s="193">
        <v>5</v>
      </c>
      <c r="AR312" s="193">
        <v>-10</v>
      </c>
      <c r="AS312" s="193">
        <v>-1</v>
      </c>
      <c r="AT312" s="193">
        <v>1</v>
      </c>
      <c r="AU312" s="193">
        <v>-102</v>
      </c>
      <c r="AV312">
        <f t="shared" si="191"/>
        <v>68</v>
      </c>
      <c r="AW312">
        <f t="shared" si="192"/>
        <v>13</v>
      </c>
      <c r="AX312">
        <f t="shared" si="193"/>
        <v>2</v>
      </c>
      <c r="AY312">
        <f t="shared" si="194"/>
        <v>14</v>
      </c>
      <c r="AZ312">
        <f t="shared" si="195"/>
        <v>-5</v>
      </c>
      <c r="BA312">
        <f t="shared" si="196"/>
        <v>10</v>
      </c>
      <c r="BB312">
        <f t="shared" si="197"/>
        <v>1</v>
      </c>
      <c r="BC312">
        <f t="shared" si="198"/>
        <v>-1</v>
      </c>
      <c r="BD312">
        <f t="shared" si="199"/>
        <v>102</v>
      </c>
      <c r="BG312" s="188">
        <v>462341.4293333332</v>
      </c>
      <c r="BH312" s="107">
        <f t="shared" si="200"/>
        <v>115585.3573333333</v>
      </c>
      <c r="BI312" s="108">
        <f t="shared" si="201"/>
        <v>2774048.5759999994</v>
      </c>
      <c r="BJ312" s="27">
        <f t="shared" si="202"/>
        <v>693512.1439999999</v>
      </c>
      <c r="BK312" s="25">
        <f t="shared" si="203"/>
        <v>0.8</v>
      </c>
      <c r="BL312" s="26">
        <f t="shared" si="204"/>
        <v>0.2</v>
      </c>
      <c r="BM312" s="111">
        <f t="shared" si="207"/>
        <v>462341.4293333332</v>
      </c>
      <c r="BN312" s="186">
        <v>337931.40977777774</v>
      </c>
      <c r="BO312" s="135">
        <f t="shared" si="208"/>
        <v>84482.85244444443</v>
      </c>
      <c r="BP312" s="135">
        <f t="shared" si="223"/>
        <v>2027588.4586666664</v>
      </c>
      <c r="BQ312" s="135">
        <f t="shared" si="224"/>
        <v>506897.1146666666</v>
      </c>
      <c r="BR312" s="141">
        <f t="shared" si="209"/>
        <v>337931.40977777774</v>
      </c>
      <c r="BS312" s="185">
        <v>282580.1111111111</v>
      </c>
      <c r="BT312" s="135">
        <f t="shared" si="210"/>
        <v>70645.02777777778</v>
      </c>
      <c r="BU312" s="135">
        <f t="shared" si="225"/>
        <v>1695480.6666666667</v>
      </c>
      <c r="BV312" s="135">
        <f t="shared" si="211"/>
        <v>423870.1666666667</v>
      </c>
      <c r="BW312" s="141">
        <f t="shared" si="212"/>
        <v>282580.1111111111</v>
      </c>
      <c r="BX312" s="185">
        <v>465943.57333333336</v>
      </c>
      <c r="BY312" s="135">
        <f t="shared" si="213"/>
        <v>116485.89333333334</v>
      </c>
      <c r="BZ312" s="135">
        <f t="shared" si="226"/>
        <v>2795661.4400000004</v>
      </c>
      <c r="CA312" s="135">
        <f t="shared" si="214"/>
        <v>698915.3600000001</v>
      </c>
      <c r="CB312" s="141">
        <f t="shared" si="215"/>
        <v>465943.57333333336</v>
      </c>
      <c r="CC312" s="230">
        <f t="shared" si="216"/>
        <v>437629.18577777775</v>
      </c>
      <c r="CD312" s="135">
        <f t="shared" si="217"/>
        <v>109407.29644444444</v>
      </c>
      <c r="CE312" s="135">
        <f t="shared" si="227"/>
        <v>2625775.1146666664</v>
      </c>
      <c r="CF312" s="135">
        <f t="shared" si="218"/>
        <v>656443.7786666666</v>
      </c>
      <c r="CG312" s="141">
        <f t="shared" si="219"/>
        <v>437629.18577777775</v>
      </c>
      <c r="CH312" s="185">
        <v>0</v>
      </c>
      <c r="CI312" s="135">
        <f t="shared" si="220"/>
        <v>0</v>
      </c>
      <c r="CJ312" s="135">
        <f t="shared" si="228"/>
        <v>0</v>
      </c>
      <c r="CK312" s="135">
        <f t="shared" si="221"/>
        <v>0</v>
      </c>
      <c r="CL312" s="141">
        <f t="shared" si="222"/>
        <v>0</v>
      </c>
    </row>
    <row r="313" spans="1:90" ht="12.75">
      <c r="A313" s="3" t="s">
        <v>400</v>
      </c>
      <c r="B313" s="3" t="s">
        <v>375</v>
      </c>
      <c r="C313" s="2" t="s">
        <v>316</v>
      </c>
      <c r="D313" s="5">
        <f t="shared" si="205"/>
        <v>46489</v>
      </c>
      <c r="E313" s="190">
        <v>232</v>
      </c>
      <c r="F313" s="18">
        <f t="shared" si="206"/>
        <v>227</v>
      </c>
      <c r="G313" s="214">
        <v>9.19719006312859</v>
      </c>
      <c r="H313" s="202">
        <v>54</v>
      </c>
      <c r="I313"/>
      <c r="J313" s="196">
        <v>1576</v>
      </c>
      <c r="K313" s="196">
        <v>5320</v>
      </c>
      <c r="L313" s="196">
        <v>15845</v>
      </c>
      <c r="M313" s="196">
        <v>10225</v>
      </c>
      <c r="N313" s="196">
        <v>6887</v>
      </c>
      <c r="O313" s="196">
        <v>3771</v>
      </c>
      <c r="P313" s="196">
        <v>2512</v>
      </c>
      <c r="Q313" s="196">
        <v>353</v>
      </c>
      <c r="R313" s="196">
        <v>46489</v>
      </c>
      <c r="S313" s="5"/>
      <c r="T313" s="9">
        <f t="shared" si="183"/>
        <v>0.033900492589644865</v>
      </c>
      <c r="U313" s="9">
        <f t="shared" si="184"/>
        <v>0.11443567295489256</v>
      </c>
      <c r="V313" s="9">
        <f t="shared" si="185"/>
        <v>0.340833315407946</v>
      </c>
      <c r="W313" s="9">
        <f t="shared" si="186"/>
        <v>0.21994450300070983</v>
      </c>
      <c r="X313" s="9">
        <f t="shared" si="187"/>
        <v>0.14814257136096712</v>
      </c>
      <c r="Y313" s="9">
        <f t="shared" si="188"/>
        <v>0.08111596291595861</v>
      </c>
      <c r="Z313" s="9">
        <f t="shared" si="189"/>
        <v>0.054034287680956784</v>
      </c>
      <c r="AA313" s="9">
        <f t="shared" si="190"/>
        <v>0.007593194088924261</v>
      </c>
      <c r="AB313" s="9"/>
      <c r="AC313" s="196">
        <v>-10</v>
      </c>
      <c r="AD313" s="196">
        <v>20</v>
      </c>
      <c r="AE313" s="196">
        <v>17</v>
      </c>
      <c r="AF313" s="196">
        <v>19</v>
      </c>
      <c r="AG313" s="196">
        <v>37</v>
      </c>
      <c r="AH313" s="196">
        <v>38</v>
      </c>
      <c r="AI313" s="196">
        <v>18</v>
      </c>
      <c r="AJ313" s="196">
        <v>9</v>
      </c>
      <c r="AK313" s="196">
        <v>148</v>
      </c>
      <c r="AL313" s="5"/>
      <c r="AM313" s="193">
        <v>-33</v>
      </c>
      <c r="AN313" s="193">
        <v>-13</v>
      </c>
      <c r="AO313" s="193">
        <v>-1</v>
      </c>
      <c r="AP313" s="193">
        <v>-9</v>
      </c>
      <c r="AQ313" s="193">
        <v>-21</v>
      </c>
      <c r="AR313" s="193">
        <v>-5</v>
      </c>
      <c r="AS313" s="193">
        <v>3</v>
      </c>
      <c r="AT313" s="193">
        <v>0</v>
      </c>
      <c r="AU313" s="193">
        <v>-79</v>
      </c>
      <c r="AV313">
        <f t="shared" si="191"/>
        <v>33</v>
      </c>
      <c r="AW313">
        <f t="shared" si="192"/>
        <v>13</v>
      </c>
      <c r="AX313">
        <f t="shared" si="193"/>
        <v>1</v>
      </c>
      <c r="AY313">
        <f t="shared" si="194"/>
        <v>9</v>
      </c>
      <c r="AZ313">
        <f t="shared" si="195"/>
        <v>21</v>
      </c>
      <c r="BA313">
        <f t="shared" si="196"/>
        <v>5</v>
      </c>
      <c r="BB313">
        <f t="shared" si="197"/>
        <v>-3</v>
      </c>
      <c r="BC313">
        <f t="shared" si="198"/>
        <v>0</v>
      </c>
      <c r="BD313">
        <f t="shared" si="199"/>
        <v>79</v>
      </c>
      <c r="BG313" s="188">
        <v>342342.46400000004</v>
      </c>
      <c r="BH313" s="107">
        <f t="shared" si="200"/>
        <v>85585.61600000001</v>
      </c>
      <c r="BI313" s="108">
        <f t="shared" si="201"/>
        <v>2054054.7840000002</v>
      </c>
      <c r="BJ313" s="27">
        <f t="shared" si="202"/>
        <v>513513.69600000005</v>
      </c>
      <c r="BK313" s="25">
        <f t="shared" si="203"/>
        <v>0.8</v>
      </c>
      <c r="BL313" s="26">
        <f t="shared" si="204"/>
        <v>0.2</v>
      </c>
      <c r="BM313" s="111">
        <f t="shared" si="207"/>
        <v>342342.46400000004</v>
      </c>
      <c r="BN313" s="186">
        <v>327668.9777777778</v>
      </c>
      <c r="BO313" s="135">
        <f t="shared" si="208"/>
        <v>81917.24444444446</v>
      </c>
      <c r="BP313" s="135">
        <f t="shared" si="223"/>
        <v>1966013.866666667</v>
      </c>
      <c r="BQ313" s="135">
        <f t="shared" si="224"/>
        <v>491503.46666666673</v>
      </c>
      <c r="BR313" s="141">
        <f t="shared" si="209"/>
        <v>327668.9777777778</v>
      </c>
      <c r="BS313" s="185">
        <v>437205.40977777785</v>
      </c>
      <c r="BT313" s="135">
        <f t="shared" si="210"/>
        <v>109301.35244444446</v>
      </c>
      <c r="BU313" s="135">
        <f t="shared" si="225"/>
        <v>2623232.4586666673</v>
      </c>
      <c r="BV313" s="135">
        <f t="shared" si="211"/>
        <v>655808.1146666668</v>
      </c>
      <c r="BW313" s="141">
        <f t="shared" si="212"/>
        <v>437205.40977777785</v>
      </c>
      <c r="BX313" s="185">
        <v>402579.52</v>
      </c>
      <c r="BY313" s="135">
        <f t="shared" si="213"/>
        <v>100644.88</v>
      </c>
      <c r="BZ313" s="135">
        <f t="shared" si="226"/>
        <v>2415477.12</v>
      </c>
      <c r="CA313" s="135">
        <f t="shared" si="214"/>
        <v>603869.28</v>
      </c>
      <c r="CB313" s="141">
        <f t="shared" si="215"/>
        <v>402579.52</v>
      </c>
      <c r="CC313" s="230">
        <f t="shared" si="216"/>
        <v>321634.22400000005</v>
      </c>
      <c r="CD313" s="135">
        <f t="shared" si="217"/>
        <v>80408.55600000001</v>
      </c>
      <c r="CE313" s="135">
        <f t="shared" si="227"/>
        <v>1929805.3440000003</v>
      </c>
      <c r="CF313" s="135">
        <f t="shared" si="218"/>
        <v>482451.33600000007</v>
      </c>
      <c r="CG313" s="141">
        <f t="shared" si="219"/>
        <v>321634.22400000005</v>
      </c>
      <c r="CH313" s="185">
        <v>0</v>
      </c>
      <c r="CI313" s="135">
        <f t="shared" si="220"/>
        <v>0</v>
      </c>
      <c r="CJ313" s="135">
        <f t="shared" si="228"/>
        <v>0</v>
      </c>
      <c r="CK313" s="135">
        <f t="shared" si="221"/>
        <v>0</v>
      </c>
      <c r="CL313" s="141">
        <f t="shared" si="222"/>
        <v>0</v>
      </c>
    </row>
    <row r="314" spans="1:90" ht="12.75">
      <c r="A314" s="3" t="s">
        <v>408</v>
      </c>
      <c r="B314" s="3" t="s">
        <v>389</v>
      </c>
      <c r="C314" s="2" t="s">
        <v>317</v>
      </c>
      <c r="D314" s="5">
        <f t="shared" si="205"/>
        <v>17739</v>
      </c>
      <c r="E314" s="190">
        <v>224</v>
      </c>
      <c r="F314" s="18">
        <f t="shared" si="206"/>
        <v>100</v>
      </c>
      <c r="G314" s="214">
        <v>9.19259090137567</v>
      </c>
      <c r="H314" s="202">
        <v>90</v>
      </c>
      <c r="I314"/>
      <c r="J314" s="196">
        <v>2796</v>
      </c>
      <c r="K314" s="196">
        <v>3939</v>
      </c>
      <c r="L314" s="196">
        <v>3785</v>
      </c>
      <c r="M314" s="196">
        <v>3374</v>
      </c>
      <c r="N314" s="196">
        <v>1829</v>
      </c>
      <c r="O314" s="196">
        <v>1286</v>
      </c>
      <c r="P314" s="196">
        <v>681</v>
      </c>
      <c r="Q314" s="196">
        <v>49</v>
      </c>
      <c r="R314" s="196">
        <v>17739</v>
      </c>
      <c r="S314" s="5"/>
      <c r="T314" s="9">
        <f t="shared" si="183"/>
        <v>0.1576188060206325</v>
      </c>
      <c r="U314" s="9">
        <f t="shared" si="184"/>
        <v>0.22205310333164213</v>
      </c>
      <c r="V314" s="9">
        <f t="shared" si="185"/>
        <v>0.2133716669485315</v>
      </c>
      <c r="W314" s="9">
        <f t="shared" si="186"/>
        <v>0.19020237893906083</v>
      </c>
      <c r="X314" s="9">
        <f t="shared" si="187"/>
        <v>0.10310615029032076</v>
      </c>
      <c r="Y314" s="9">
        <f t="shared" si="188"/>
        <v>0.07249563109532668</v>
      </c>
      <c r="Z314" s="9">
        <f t="shared" si="189"/>
        <v>0.03838998816167766</v>
      </c>
      <c r="AA314" s="9">
        <f t="shared" si="190"/>
        <v>0.0027622752128079373</v>
      </c>
      <c r="AB314" s="9"/>
      <c r="AC314" s="196">
        <v>6</v>
      </c>
      <c r="AD314" s="196">
        <v>27</v>
      </c>
      <c r="AE314" s="196">
        <v>57</v>
      </c>
      <c r="AF314" s="196">
        <v>16</v>
      </c>
      <c r="AG314" s="196">
        <v>1</v>
      </c>
      <c r="AH314" s="196">
        <v>5</v>
      </c>
      <c r="AI314" s="196">
        <v>-1</v>
      </c>
      <c r="AJ314" s="196">
        <v>2</v>
      </c>
      <c r="AK314" s="196">
        <v>113</v>
      </c>
      <c r="AL314" s="5"/>
      <c r="AM314" s="193">
        <v>0</v>
      </c>
      <c r="AN314" s="193">
        <v>2</v>
      </c>
      <c r="AO314" s="193">
        <v>-1</v>
      </c>
      <c r="AP314" s="193">
        <v>10</v>
      </c>
      <c r="AQ314" s="193">
        <v>-3</v>
      </c>
      <c r="AR314" s="193">
        <v>1</v>
      </c>
      <c r="AS314" s="193">
        <v>3</v>
      </c>
      <c r="AT314" s="193">
        <v>1</v>
      </c>
      <c r="AU314" s="193">
        <v>13</v>
      </c>
      <c r="AV314">
        <f t="shared" si="191"/>
        <v>0</v>
      </c>
      <c r="AW314">
        <f t="shared" si="192"/>
        <v>-2</v>
      </c>
      <c r="AX314">
        <f t="shared" si="193"/>
        <v>1</v>
      </c>
      <c r="AY314">
        <f t="shared" si="194"/>
        <v>-10</v>
      </c>
      <c r="AZ314">
        <f t="shared" si="195"/>
        <v>3</v>
      </c>
      <c r="BA314">
        <f t="shared" si="196"/>
        <v>-1</v>
      </c>
      <c r="BB314">
        <f t="shared" si="197"/>
        <v>-3</v>
      </c>
      <c r="BC314">
        <f t="shared" si="198"/>
        <v>-1</v>
      </c>
      <c r="BD314">
        <f t="shared" si="199"/>
        <v>-13</v>
      </c>
      <c r="BG314" s="188">
        <v>91342.49600000001</v>
      </c>
      <c r="BH314" s="107">
        <f t="shared" si="200"/>
        <v>22835.624000000003</v>
      </c>
      <c r="BI314" s="108">
        <f t="shared" si="201"/>
        <v>548054.976</v>
      </c>
      <c r="BJ314" s="27">
        <f t="shared" si="202"/>
        <v>137013.744</v>
      </c>
      <c r="BK314" s="25">
        <f t="shared" si="203"/>
        <v>0.8</v>
      </c>
      <c r="BL314" s="26">
        <f t="shared" si="204"/>
        <v>0.2</v>
      </c>
      <c r="BM314" s="111">
        <f t="shared" si="207"/>
        <v>91342.49600000001</v>
      </c>
      <c r="BN314" s="186">
        <v>147213.2977777778</v>
      </c>
      <c r="BO314" s="135">
        <f t="shared" si="208"/>
        <v>36803.32444444445</v>
      </c>
      <c r="BP314" s="135">
        <f t="shared" si="223"/>
        <v>883279.7866666669</v>
      </c>
      <c r="BQ314" s="135">
        <f t="shared" si="224"/>
        <v>220819.9466666667</v>
      </c>
      <c r="BR314" s="141">
        <f t="shared" si="209"/>
        <v>147213.2977777778</v>
      </c>
      <c r="BS314" s="185">
        <v>145400.57955555557</v>
      </c>
      <c r="BT314" s="135">
        <f t="shared" si="210"/>
        <v>36350.14488888889</v>
      </c>
      <c r="BU314" s="135">
        <f t="shared" si="225"/>
        <v>872403.4773333333</v>
      </c>
      <c r="BV314" s="135">
        <f t="shared" si="211"/>
        <v>218100.86933333334</v>
      </c>
      <c r="BW314" s="141">
        <f t="shared" si="212"/>
        <v>145400.57955555557</v>
      </c>
      <c r="BX314" s="185">
        <v>59687.68000000001</v>
      </c>
      <c r="BY314" s="135">
        <f t="shared" si="213"/>
        <v>14921.920000000002</v>
      </c>
      <c r="BZ314" s="135">
        <f t="shared" si="226"/>
        <v>358126.0800000001</v>
      </c>
      <c r="CA314" s="135">
        <f t="shared" si="214"/>
        <v>89531.52000000002</v>
      </c>
      <c r="CB314" s="141">
        <f t="shared" si="215"/>
        <v>59687.68000000001</v>
      </c>
      <c r="CC314" s="230">
        <f t="shared" si="216"/>
        <v>127371.40800000001</v>
      </c>
      <c r="CD314" s="135">
        <f t="shared" si="217"/>
        <v>31842.852000000003</v>
      </c>
      <c r="CE314" s="135">
        <f t="shared" si="227"/>
        <v>764228.4480000001</v>
      </c>
      <c r="CF314" s="135">
        <f t="shared" si="218"/>
        <v>191057.11200000002</v>
      </c>
      <c r="CG314" s="141">
        <f t="shared" si="219"/>
        <v>127371.40800000001</v>
      </c>
      <c r="CH314" s="185">
        <v>0</v>
      </c>
      <c r="CI314" s="135">
        <f t="shared" si="220"/>
        <v>0</v>
      </c>
      <c r="CJ314" s="135">
        <f t="shared" si="228"/>
        <v>0</v>
      </c>
      <c r="CK314" s="135">
        <f t="shared" si="221"/>
        <v>0</v>
      </c>
      <c r="CL314" s="141">
        <f t="shared" si="222"/>
        <v>0</v>
      </c>
    </row>
    <row r="315" spans="1:90" ht="12.75">
      <c r="A315" s="3"/>
      <c r="B315" s="3" t="s">
        <v>385</v>
      </c>
      <c r="C315" s="2" t="s">
        <v>318</v>
      </c>
      <c r="D315" s="5">
        <f t="shared" si="205"/>
        <v>123059</v>
      </c>
      <c r="E315" s="190">
        <v>836</v>
      </c>
      <c r="F315" s="18">
        <f t="shared" si="206"/>
        <v>1033</v>
      </c>
      <c r="G315" s="214">
        <v>18.106139935439238</v>
      </c>
      <c r="H315" s="202">
        <v>103</v>
      </c>
      <c r="I315"/>
      <c r="J315" s="196">
        <v>1730</v>
      </c>
      <c r="K315" s="196">
        <v>6793</v>
      </c>
      <c r="L315" s="196">
        <v>15899</v>
      </c>
      <c r="M315" s="196">
        <v>22583</v>
      </c>
      <c r="N315" s="196">
        <v>22389</v>
      </c>
      <c r="O315" s="196">
        <v>17027</v>
      </c>
      <c r="P315" s="196">
        <v>21920</v>
      </c>
      <c r="Q315" s="196">
        <v>14718</v>
      </c>
      <c r="R315" s="196">
        <v>123059</v>
      </c>
      <c r="S315" s="5"/>
      <c r="T315" s="9">
        <f t="shared" si="183"/>
        <v>0.014058297239535507</v>
      </c>
      <c r="U315" s="9">
        <f t="shared" si="184"/>
        <v>0.05520116366945937</v>
      </c>
      <c r="V315" s="9">
        <f t="shared" si="185"/>
        <v>0.12919818948634396</v>
      </c>
      <c r="W315" s="9">
        <f t="shared" si="186"/>
        <v>0.18351359916787882</v>
      </c>
      <c r="X315" s="9">
        <f t="shared" si="187"/>
        <v>0.18193711959304074</v>
      </c>
      <c r="Y315" s="9">
        <f t="shared" si="188"/>
        <v>0.13836452433385613</v>
      </c>
      <c r="Z315" s="9">
        <f t="shared" si="189"/>
        <v>0.1781259395899528</v>
      </c>
      <c r="AA315" s="9">
        <f t="shared" si="190"/>
        <v>0.11960116691993272</v>
      </c>
      <c r="AB315" s="9"/>
      <c r="AC315" s="196">
        <v>-18</v>
      </c>
      <c r="AD315" s="196">
        <v>7</v>
      </c>
      <c r="AE315" s="196">
        <v>52</v>
      </c>
      <c r="AF315" s="196">
        <v>78</v>
      </c>
      <c r="AG315" s="196">
        <v>47</v>
      </c>
      <c r="AH315" s="196">
        <v>85</v>
      </c>
      <c r="AI315" s="196">
        <v>72</v>
      </c>
      <c r="AJ315" s="196">
        <v>43</v>
      </c>
      <c r="AK315" s="196">
        <v>366</v>
      </c>
      <c r="AL315" s="5"/>
      <c r="AM315" s="193">
        <v>-7</v>
      </c>
      <c r="AN315" s="193">
        <v>-25</v>
      </c>
      <c r="AO315" s="193">
        <v>-42</v>
      </c>
      <c r="AP315" s="193">
        <v>-62</v>
      </c>
      <c r="AQ315" s="193">
        <v>-98</v>
      </c>
      <c r="AR315" s="193">
        <v>-105</v>
      </c>
      <c r="AS315" s="193">
        <v>-159</v>
      </c>
      <c r="AT315" s="193">
        <v>-169</v>
      </c>
      <c r="AU315" s="193">
        <v>-667</v>
      </c>
      <c r="AV315">
        <f t="shared" si="191"/>
        <v>7</v>
      </c>
      <c r="AW315">
        <f t="shared" si="192"/>
        <v>25</v>
      </c>
      <c r="AX315">
        <f t="shared" si="193"/>
        <v>42</v>
      </c>
      <c r="AY315">
        <f t="shared" si="194"/>
        <v>62</v>
      </c>
      <c r="AZ315">
        <f t="shared" si="195"/>
        <v>98</v>
      </c>
      <c r="BA315">
        <f t="shared" si="196"/>
        <v>105</v>
      </c>
      <c r="BB315">
        <f t="shared" si="197"/>
        <v>159</v>
      </c>
      <c r="BC315">
        <f t="shared" si="198"/>
        <v>169</v>
      </c>
      <c r="BD315">
        <f t="shared" si="199"/>
        <v>667</v>
      </c>
      <c r="BG315" s="188">
        <v>1638472.0133333332</v>
      </c>
      <c r="BH315" s="107" t="str">
        <f t="shared" si="200"/>
        <v>0</v>
      </c>
      <c r="BI315" s="108">
        <f t="shared" si="201"/>
        <v>9830832.079999998</v>
      </c>
      <c r="BJ315" s="27">
        <f t="shared" si="202"/>
        <v>0</v>
      </c>
      <c r="BK315" s="25" t="str">
        <f t="shared" si="203"/>
        <v>100%</v>
      </c>
      <c r="BL315" s="26" t="str">
        <f t="shared" si="204"/>
        <v>0%</v>
      </c>
      <c r="BM315" s="111">
        <f t="shared" si="207"/>
        <v>1638472.0133333332</v>
      </c>
      <c r="BN315" s="186">
        <v>3468696.842222222</v>
      </c>
      <c r="BO315" s="135" t="str">
        <f t="shared" si="208"/>
        <v>0</v>
      </c>
      <c r="BP315" s="135">
        <f t="shared" si="223"/>
        <v>20812181.053333335</v>
      </c>
      <c r="BQ315" s="135">
        <f t="shared" si="224"/>
        <v>0</v>
      </c>
      <c r="BR315" s="141">
        <f t="shared" si="209"/>
        <v>3468696.842222222</v>
      </c>
      <c r="BS315" s="185">
        <v>1243233.2922222223</v>
      </c>
      <c r="BT315" s="135" t="str">
        <f t="shared" si="210"/>
        <v>0</v>
      </c>
      <c r="BU315" s="135">
        <f t="shared" si="225"/>
        <v>7459399.753333334</v>
      </c>
      <c r="BV315" s="135">
        <f t="shared" si="211"/>
        <v>0</v>
      </c>
      <c r="BW315" s="141">
        <f t="shared" si="212"/>
        <v>1243233.2922222223</v>
      </c>
      <c r="BX315" s="185">
        <v>1899469.4666666666</v>
      </c>
      <c r="BY315" s="135" t="str">
        <f t="shared" si="213"/>
        <v>0</v>
      </c>
      <c r="BZ315" s="135">
        <f t="shared" si="226"/>
        <v>11396816.799999999</v>
      </c>
      <c r="CA315" s="135">
        <f t="shared" si="214"/>
        <v>0</v>
      </c>
      <c r="CB315" s="141">
        <f t="shared" si="215"/>
        <v>1899469.4666666666</v>
      </c>
      <c r="CC315" s="230">
        <f t="shared" si="216"/>
        <v>2240629.7422222225</v>
      </c>
      <c r="CD315" s="135" t="str">
        <f t="shared" si="217"/>
        <v>0</v>
      </c>
      <c r="CE315" s="135">
        <f t="shared" si="227"/>
        <v>13443778.453333335</v>
      </c>
      <c r="CF315" s="135">
        <f t="shared" si="218"/>
        <v>0</v>
      </c>
      <c r="CG315" s="141">
        <f t="shared" si="219"/>
        <v>2240629.7422222225</v>
      </c>
      <c r="CH315" s="185">
        <v>0</v>
      </c>
      <c r="CI315" s="135" t="str">
        <f t="shared" si="220"/>
        <v>0</v>
      </c>
      <c r="CJ315" s="135">
        <f t="shared" si="228"/>
        <v>0</v>
      </c>
      <c r="CK315" s="135">
        <f t="shared" si="221"/>
        <v>0</v>
      </c>
      <c r="CL315" s="141">
        <f t="shared" si="222"/>
        <v>0</v>
      </c>
    </row>
    <row r="316" spans="1:90" ht="12.75">
      <c r="A316" s="3" t="s">
        <v>401</v>
      </c>
      <c r="B316" s="3" t="s">
        <v>389</v>
      </c>
      <c r="C316" s="2" t="s">
        <v>319</v>
      </c>
      <c r="D316" s="5">
        <f t="shared" si="205"/>
        <v>31326</v>
      </c>
      <c r="E316" s="190">
        <v>269</v>
      </c>
      <c r="F316" s="18">
        <f t="shared" si="206"/>
        <v>210</v>
      </c>
      <c r="G316" s="214">
        <v>8.744123633408735</v>
      </c>
      <c r="H316" s="202">
        <v>50</v>
      </c>
      <c r="I316"/>
      <c r="J316" s="196">
        <v>7401</v>
      </c>
      <c r="K316" s="196">
        <v>9465</v>
      </c>
      <c r="L316" s="196">
        <v>6061</v>
      </c>
      <c r="M316" s="196">
        <v>4859</v>
      </c>
      <c r="N316" s="196">
        <v>2336</v>
      </c>
      <c r="O316" s="196">
        <v>865</v>
      </c>
      <c r="P316" s="196">
        <v>319</v>
      </c>
      <c r="Q316" s="196">
        <v>20</v>
      </c>
      <c r="R316" s="196">
        <v>31326</v>
      </c>
      <c r="S316" s="5"/>
      <c r="T316" s="9">
        <f t="shared" si="183"/>
        <v>0.23625742194981805</v>
      </c>
      <c r="U316" s="9">
        <f t="shared" si="184"/>
        <v>0.30214518291515036</v>
      </c>
      <c r="V316" s="9">
        <f t="shared" si="185"/>
        <v>0.1934814531060461</v>
      </c>
      <c r="W316" s="9">
        <f t="shared" si="186"/>
        <v>0.1551107706058865</v>
      </c>
      <c r="X316" s="9">
        <f t="shared" si="187"/>
        <v>0.07457064419332184</v>
      </c>
      <c r="Y316" s="9">
        <f t="shared" si="188"/>
        <v>0.027612845559599055</v>
      </c>
      <c r="Z316" s="9">
        <f t="shared" si="189"/>
        <v>0.010183234374002426</v>
      </c>
      <c r="AA316" s="9">
        <f t="shared" si="190"/>
        <v>0.0006384472961757007</v>
      </c>
      <c r="AB316" s="9"/>
      <c r="AC316" s="196">
        <v>20</v>
      </c>
      <c r="AD316" s="196">
        <v>70</v>
      </c>
      <c r="AE316" s="196">
        <v>17</v>
      </c>
      <c r="AF316" s="196">
        <v>54</v>
      </c>
      <c r="AG316" s="196">
        <v>0</v>
      </c>
      <c r="AH316" s="196">
        <v>-1</v>
      </c>
      <c r="AI316" s="196">
        <v>3</v>
      </c>
      <c r="AJ316" s="196">
        <v>2</v>
      </c>
      <c r="AK316" s="196">
        <v>165</v>
      </c>
      <c r="AL316" s="5"/>
      <c r="AM316" s="193">
        <v>-39</v>
      </c>
      <c r="AN316" s="193">
        <v>-3</v>
      </c>
      <c r="AO316" s="193">
        <v>-2</v>
      </c>
      <c r="AP316" s="193">
        <v>3</v>
      </c>
      <c r="AQ316" s="193">
        <v>-4</v>
      </c>
      <c r="AR316" s="193">
        <v>0</v>
      </c>
      <c r="AS316" s="193">
        <v>0</v>
      </c>
      <c r="AT316" s="193">
        <v>0</v>
      </c>
      <c r="AU316" s="193">
        <v>-45</v>
      </c>
      <c r="AV316">
        <f t="shared" si="191"/>
        <v>39</v>
      </c>
      <c r="AW316">
        <f t="shared" si="192"/>
        <v>3</v>
      </c>
      <c r="AX316">
        <f t="shared" si="193"/>
        <v>2</v>
      </c>
      <c r="AY316">
        <f t="shared" si="194"/>
        <v>-3</v>
      </c>
      <c r="AZ316">
        <f t="shared" si="195"/>
        <v>4</v>
      </c>
      <c r="BA316">
        <f t="shared" si="196"/>
        <v>0</v>
      </c>
      <c r="BB316">
        <f t="shared" si="197"/>
        <v>0</v>
      </c>
      <c r="BC316">
        <f t="shared" si="198"/>
        <v>0</v>
      </c>
      <c r="BD316">
        <f t="shared" si="199"/>
        <v>45</v>
      </c>
      <c r="BG316" s="188">
        <v>180638.10133333332</v>
      </c>
      <c r="BH316" s="107">
        <f t="shared" si="200"/>
        <v>45159.52533333333</v>
      </c>
      <c r="BI316" s="108">
        <f t="shared" si="201"/>
        <v>1083828.608</v>
      </c>
      <c r="BJ316" s="27">
        <f t="shared" si="202"/>
        <v>270957.152</v>
      </c>
      <c r="BK316" s="25">
        <f t="shared" si="203"/>
        <v>0.8</v>
      </c>
      <c r="BL316" s="26">
        <f t="shared" si="204"/>
        <v>0.2</v>
      </c>
      <c r="BM316" s="111">
        <f t="shared" si="207"/>
        <v>180638.10133333332</v>
      </c>
      <c r="BN316" s="186">
        <v>214167.0435555556</v>
      </c>
      <c r="BO316" s="135">
        <f t="shared" si="208"/>
        <v>53541.7608888889</v>
      </c>
      <c r="BP316" s="135">
        <f t="shared" si="223"/>
        <v>1285002.2613333336</v>
      </c>
      <c r="BQ316" s="135">
        <f t="shared" si="224"/>
        <v>321250.5653333334</v>
      </c>
      <c r="BR316" s="141">
        <f t="shared" si="209"/>
        <v>214167.0435555556</v>
      </c>
      <c r="BS316" s="185">
        <v>94264.74844444444</v>
      </c>
      <c r="BT316" s="135">
        <f t="shared" si="210"/>
        <v>23566.18711111111</v>
      </c>
      <c r="BU316" s="135">
        <f t="shared" si="225"/>
        <v>565588.4906666667</v>
      </c>
      <c r="BV316" s="135">
        <f t="shared" si="211"/>
        <v>141397.12266666666</v>
      </c>
      <c r="BW316" s="141">
        <f t="shared" si="212"/>
        <v>94264.74844444444</v>
      </c>
      <c r="BX316" s="185">
        <v>329054.50666666665</v>
      </c>
      <c r="BY316" s="135">
        <f t="shared" si="213"/>
        <v>82263.62666666666</v>
      </c>
      <c r="BZ316" s="135">
        <f t="shared" si="226"/>
        <v>1974327.04</v>
      </c>
      <c r="CA316" s="135">
        <f t="shared" si="214"/>
        <v>493581.76</v>
      </c>
      <c r="CB316" s="141">
        <f t="shared" si="215"/>
        <v>329054.50666666665</v>
      </c>
      <c r="CC316" s="230">
        <f t="shared" si="216"/>
        <v>221213.53244444446</v>
      </c>
      <c r="CD316" s="135">
        <f t="shared" si="217"/>
        <v>55303.383111111114</v>
      </c>
      <c r="CE316" s="135">
        <f t="shared" si="227"/>
        <v>1327281.1946666667</v>
      </c>
      <c r="CF316" s="135">
        <f t="shared" si="218"/>
        <v>331820.29866666667</v>
      </c>
      <c r="CG316" s="141">
        <f t="shared" si="219"/>
        <v>221213.53244444446</v>
      </c>
      <c r="CH316" s="185">
        <v>0</v>
      </c>
      <c r="CI316" s="135">
        <f t="shared" si="220"/>
        <v>0</v>
      </c>
      <c r="CJ316" s="135">
        <f t="shared" si="228"/>
        <v>0</v>
      </c>
      <c r="CK316" s="135">
        <f t="shared" si="221"/>
        <v>0</v>
      </c>
      <c r="CL316" s="141">
        <f t="shared" si="222"/>
        <v>0</v>
      </c>
    </row>
    <row r="317" spans="1:90" ht="12.75">
      <c r="A317" s="3"/>
      <c r="B317" s="3" t="s">
        <v>377</v>
      </c>
      <c r="C317" s="2" t="s">
        <v>320</v>
      </c>
      <c r="D317" s="5">
        <f t="shared" si="205"/>
        <v>141373</v>
      </c>
      <c r="E317" s="190">
        <v>1681</v>
      </c>
      <c r="F317" s="18">
        <f t="shared" si="206"/>
        <v>732</v>
      </c>
      <c r="G317" s="214">
        <v>4.341296552653212</v>
      </c>
      <c r="H317" s="202">
        <v>66</v>
      </c>
      <c r="I317"/>
      <c r="J317" s="196">
        <v>67035</v>
      </c>
      <c r="K317" s="196">
        <v>31309</v>
      </c>
      <c r="L317" s="196">
        <v>23233</v>
      </c>
      <c r="M317" s="196">
        <v>11625</v>
      </c>
      <c r="N317" s="196">
        <v>5696</v>
      </c>
      <c r="O317" s="196">
        <v>1819</v>
      </c>
      <c r="P317" s="196">
        <v>603</v>
      </c>
      <c r="Q317" s="196">
        <v>53</v>
      </c>
      <c r="R317" s="196">
        <v>141373</v>
      </c>
      <c r="S317" s="5"/>
      <c r="T317" s="9">
        <f t="shared" si="183"/>
        <v>0.47417116422513494</v>
      </c>
      <c r="U317" s="9">
        <f t="shared" si="184"/>
        <v>0.22146378728611546</v>
      </c>
      <c r="V317" s="9">
        <f t="shared" si="185"/>
        <v>0.16433831070996582</v>
      </c>
      <c r="W317" s="9">
        <f t="shared" si="186"/>
        <v>0.08222927998981418</v>
      </c>
      <c r="X317" s="9">
        <f t="shared" si="187"/>
        <v>0.04029057882339626</v>
      </c>
      <c r="Y317" s="9">
        <f t="shared" si="188"/>
        <v>0.012866671853890064</v>
      </c>
      <c r="Z317" s="9">
        <f t="shared" si="189"/>
        <v>0.004265312329794232</v>
      </c>
      <c r="AA317" s="9">
        <f t="shared" si="190"/>
        <v>0.0003748947818890453</v>
      </c>
      <c r="AB317" s="9"/>
      <c r="AC317" s="196">
        <v>97</v>
      </c>
      <c r="AD317" s="196">
        <v>162</v>
      </c>
      <c r="AE317" s="196">
        <v>130</v>
      </c>
      <c r="AF317" s="196">
        <v>57</v>
      </c>
      <c r="AG317" s="196">
        <v>49</v>
      </c>
      <c r="AH317" s="196">
        <v>35</v>
      </c>
      <c r="AI317" s="196">
        <v>12</v>
      </c>
      <c r="AJ317" s="196">
        <v>0</v>
      </c>
      <c r="AK317" s="196">
        <v>542</v>
      </c>
      <c r="AL317" s="5"/>
      <c r="AM317" s="193">
        <v>-56</v>
      </c>
      <c r="AN317" s="193">
        <v>-62</v>
      </c>
      <c r="AO317" s="193">
        <v>-40</v>
      </c>
      <c r="AP317" s="193">
        <v>-12</v>
      </c>
      <c r="AQ317" s="193">
        <v>-12</v>
      </c>
      <c r="AR317" s="193">
        <v>-4</v>
      </c>
      <c r="AS317" s="193">
        <v>-2</v>
      </c>
      <c r="AT317" s="193">
        <v>-2</v>
      </c>
      <c r="AU317" s="193">
        <v>-190</v>
      </c>
      <c r="AV317">
        <f t="shared" si="191"/>
        <v>56</v>
      </c>
      <c r="AW317">
        <f t="shared" si="192"/>
        <v>62</v>
      </c>
      <c r="AX317">
        <f t="shared" si="193"/>
        <v>40</v>
      </c>
      <c r="AY317">
        <f t="shared" si="194"/>
        <v>12</v>
      </c>
      <c r="AZ317">
        <f t="shared" si="195"/>
        <v>12</v>
      </c>
      <c r="BA317">
        <f t="shared" si="196"/>
        <v>4</v>
      </c>
      <c r="BB317">
        <f t="shared" si="197"/>
        <v>2</v>
      </c>
      <c r="BC317">
        <f t="shared" si="198"/>
        <v>2</v>
      </c>
      <c r="BD317">
        <f t="shared" si="199"/>
        <v>190</v>
      </c>
      <c r="BG317" s="188">
        <v>884000.9066666666</v>
      </c>
      <c r="BH317" s="107" t="str">
        <f t="shared" si="200"/>
        <v>0</v>
      </c>
      <c r="BI317" s="108">
        <f t="shared" si="201"/>
        <v>5304005.4399999995</v>
      </c>
      <c r="BJ317" s="27">
        <f t="shared" si="202"/>
        <v>0</v>
      </c>
      <c r="BK317" s="25" t="str">
        <f t="shared" si="203"/>
        <v>100%</v>
      </c>
      <c r="BL317" s="26" t="str">
        <f t="shared" si="204"/>
        <v>0%</v>
      </c>
      <c r="BM317" s="111">
        <f t="shared" si="207"/>
        <v>884000.9066666666</v>
      </c>
      <c r="BN317" s="186">
        <v>647409.9155555554</v>
      </c>
      <c r="BO317" s="135" t="str">
        <f t="shared" si="208"/>
        <v>0</v>
      </c>
      <c r="BP317" s="135">
        <f t="shared" si="223"/>
        <v>3884459.4933333322</v>
      </c>
      <c r="BQ317" s="135">
        <f t="shared" si="224"/>
        <v>0</v>
      </c>
      <c r="BR317" s="141">
        <f t="shared" si="209"/>
        <v>647409.9155555554</v>
      </c>
      <c r="BS317" s="185">
        <v>506020.0511111112</v>
      </c>
      <c r="BT317" s="135" t="str">
        <f t="shared" si="210"/>
        <v>0</v>
      </c>
      <c r="BU317" s="135">
        <f t="shared" si="225"/>
        <v>3036120.306666667</v>
      </c>
      <c r="BV317" s="135">
        <f t="shared" si="211"/>
        <v>0</v>
      </c>
      <c r="BW317" s="141">
        <f t="shared" si="212"/>
        <v>506020.0511111112</v>
      </c>
      <c r="BX317" s="185">
        <v>935514.7999999999</v>
      </c>
      <c r="BY317" s="135" t="str">
        <f t="shared" si="213"/>
        <v>0</v>
      </c>
      <c r="BZ317" s="135">
        <f t="shared" si="226"/>
        <v>5613088.8</v>
      </c>
      <c r="CA317" s="135">
        <f t="shared" si="214"/>
        <v>0</v>
      </c>
      <c r="CB317" s="141">
        <f t="shared" si="215"/>
        <v>935514.7999999999</v>
      </c>
      <c r="CC317" s="230">
        <f t="shared" si="216"/>
        <v>983974.4644444445</v>
      </c>
      <c r="CD317" s="135" t="str">
        <f t="shared" si="217"/>
        <v>0</v>
      </c>
      <c r="CE317" s="135">
        <f t="shared" si="227"/>
        <v>5903846.786666667</v>
      </c>
      <c r="CF317" s="135">
        <f t="shared" si="218"/>
        <v>0</v>
      </c>
      <c r="CG317" s="141">
        <f t="shared" si="219"/>
        <v>983974.4644444445</v>
      </c>
      <c r="CH317" s="185">
        <v>0</v>
      </c>
      <c r="CI317" s="135" t="str">
        <f t="shared" si="220"/>
        <v>0</v>
      </c>
      <c r="CJ317" s="135">
        <f t="shared" si="228"/>
        <v>0</v>
      </c>
      <c r="CK317" s="135">
        <f t="shared" si="221"/>
        <v>0</v>
      </c>
      <c r="CL317" s="141">
        <f t="shared" si="222"/>
        <v>0</v>
      </c>
    </row>
    <row r="318" spans="1:90" ht="12.75">
      <c r="A318" s="3"/>
      <c r="B318" s="3" t="s">
        <v>389</v>
      </c>
      <c r="C318" s="2" t="s">
        <v>321</v>
      </c>
      <c r="D318" s="5">
        <f t="shared" si="205"/>
        <v>209021</v>
      </c>
      <c r="E318" s="190">
        <v>1520</v>
      </c>
      <c r="F318" s="18">
        <f t="shared" si="206"/>
        <v>2182</v>
      </c>
      <c r="G318" s="214">
        <v>8.332589352141179</v>
      </c>
      <c r="H318" s="202">
        <v>619</v>
      </c>
      <c r="I318"/>
      <c r="J318" s="196">
        <v>24866</v>
      </c>
      <c r="K318" s="196">
        <v>40673</v>
      </c>
      <c r="L318" s="196">
        <v>52141</v>
      </c>
      <c r="M318" s="196">
        <v>36098</v>
      </c>
      <c r="N318" s="196">
        <v>27243</v>
      </c>
      <c r="O318" s="196">
        <v>16285</v>
      </c>
      <c r="P318" s="196">
        <v>10434</v>
      </c>
      <c r="Q318" s="196">
        <v>1281</v>
      </c>
      <c r="R318" s="196">
        <v>209021</v>
      </c>
      <c r="S318" s="5"/>
      <c r="T318" s="9">
        <f t="shared" si="183"/>
        <v>0.11896412322206859</v>
      </c>
      <c r="U318" s="9">
        <f t="shared" si="184"/>
        <v>0.19458810358767778</v>
      </c>
      <c r="V318" s="9">
        <f t="shared" si="185"/>
        <v>0.2494534042034054</v>
      </c>
      <c r="W318" s="9">
        <f t="shared" si="186"/>
        <v>0.1727003506824673</v>
      </c>
      <c r="X318" s="9">
        <f t="shared" si="187"/>
        <v>0.13033618631620747</v>
      </c>
      <c r="Y318" s="9">
        <f t="shared" si="188"/>
        <v>0.07791083192597872</v>
      </c>
      <c r="Z318" s="9">
        <f t="shared" si="189"/>
        <v>0.049918429248735775</v>
      </c>
      <c r="AA318" s="9">
        <f t="shared" si="190"/>
        <v>0.006128570813458935</v>
      </c>
      <c r="AB318" s="9"/>
      <c r="AC318" s="196">
        <v>188</v>
      </c>
      <c r="AD318" s="196">
        <v>429</v>
      </c>
      <c r="AE318" s="196">
        <v>548</v>
      </c>
      <c r="AF318" s="196">
        <v>482</v>
      </c>
      <c r="AG318" s="196">
        <v>326</v>
      </c>
      <c r="AH318" s="196">
        <v>153</v>
      </c>
      <c r="AI318" s="196">
        <v>71</v>
      </c>
      <c r="AJ318" s="196">
        <v>14</v>
      </c>
      <c r="AK318" s="196">
        <v>2211</v>
      </c>
      <c r="AL318" s="5"/>
      <c r="AM318" s="193">
        <v>-1</v>
      </c>
      <c r="AN318" s="193">
        <v>-13</v>
      </c>
      <c r="AO318" s="193">
        <v>7</v>
      </c>
      <c r="AP318" s="193">
        <v>9</v>
      </c>
      <c r="AQ318" s="193">
        <v>27</v>
      </c>
      <c r="AR318" s="193">
        <v>-4</v>
      </c>
      <c r="AS318" s="193">
        <v>-1</v>
      </c>
      <c r="AT318" s="193">
        <v>5</v>
      </c>
      <c r="AU318" s="193">
        <v>29</v>
      </c>
      <c r="AV318">
        <f t="shared" si="191"/>
        <v>1</v>
      </c>
      <c r="AW318">
        <f t="shared" si="192"/>
        <v>13</v>
      </c>
      <c r="AX318">
        <f t="shared" si="193"/>
        <v>-7</v>
      </c>
      <c r="AY318">
        <f t="shared" si="194"/>
        <v>-9</v>
      </c>
      <c r="AZ318">
        <f t="shared" si="195"/>
        <v>-27</v>
      </c>
      <c r="BA318">
        <f t="shared" si="196"/>
        <v>4</v>
      </c>
      <c r="BB318">
        <f t="shared" si="197"/>
        <v>1</v>
      </c>
      <c r="BC318">
        <f t="shared" si="198"/>
        <v>-5</v>
      </c>
      <c r="BD318">
        <f t="shared" si="199"/>
        <v>-29</v>
      </c>
      <c r="BG318" s="188">
        <v>1841402.0333333334</v>
      </c>
      <c r="BH318" s="107" t="str">
        <f t="shared" si="200"/>
        <v>0</v>
      </c>
      <c r="BI318" s="108">
        <f t="shared" si="201"/>
        <v>11048412.200000001</v>
      </c>
      <c r="BJ318" s="27">
        <f t="shared" si="202"/>
        <v>0</v>
      </c>
      <c r="BK318" s="25" t="str">
        <f t="shared" si="203"/>
        <v>100%</v>
      </c>
      <c r="BL318" s="26" t="str">
        <f t="shared" si="204"/>
        <v>0%</v>
      </c>
      <c r="BM318" s="111">
        <f t="shared" si="207"/>
        <v>1841402.0333333334</v>
      </c>
      <c r="BN318" s="186">
        <v>2744922.1655555554</v>
      </c>
      <c r="BO318" s="135" t="str">
        <f t="shared" si="208"/>
        <v>0</v>
      </c>
      <c r="BP318" s="135">
        <f t="shared" si="223"/>
        <v>16469532.993333332</v>
      </c>
      <c r="BQ318" s="135">
        <f t="shared" si="224"/>
        <v>0</v>
      </c>
      <c r="BR318" s="141">
        <f t="shared" si="209"/>
        <v>2744922.1655555554</v>
      </c>
      <c r="BS318" s="185">
        <v>3006529.4477777784</v>
      </c>
      <c r="BT318" s="135" t="str">
        <f t="shared" si="210"/>
        <v>0</v>
      </c>
      <c r="BU318" s="135">
        <f t="shared" si="225"/>
        <v>18039176.68666667</v>
      </c>
      <c r="BV318" s="135">
        <f t="shared" si="211"/>
        <v>0</v>
      </c>
      <c r="BW318" s="141">
        <f t="shared" si="212"/>
        <v>3006529.4477777784</v>
      </c>
      <c r="BX318" s="185">
        <v>3306126.8</v>
      </c>
      <c r="BY318" s="135" t="str">
        <f t="shared" si="213"/>
        <v>0</v>
      </c>
      <c r="BZ318" s="135">
        <f t="shared" si="226"/>
        <v>19836760.799999997</v>
      </c>
      <c r="CA318" s="135">
        <f t="shared" si="214"/>
        <v>0</v>
      </c>
      <c r="CB318" s="141">
        <f t="shared" si="215"/>
        <v>3306126.8</v>
      </c>
      <c r="CC318" s="230">
        <f t="shared" si="216"/>
        <v>3378515.8111111107</v>
      </c>
      <c r="CD318" s="135" t="str">
        <f t="shared" si="217"/>
        <v>0</v>
      </c>
      <c r="CE318" s="135">
        <f t="shared" si="227"/>
        <v>20271094.866666663</v>
      </c>
      <c r="CF318" s="135">
        <f t="shared" si="218"/>
        <v>0</v>
      </c>
      <c r="CG318" s="141">
        <f t="shared" si="219"/>
        <v>3378515.8111111107</v>
      </c>
      <c r="CH318" s="185">
        <v>0</v>
      </c>
      <c r="CI318" s="135" t="str">
        <f t="shared" si="220"/>
        <v>0</v>
      </c>
      <c r="CJ318" s="135">
        <f t="shared" si="228"/>
        <v>0</v>
      </c>
      <c r="CK318" s="135">
        <f t="shared" si="221"/>
        <v>0</v>
      </c>
      <c r="CL318" s="141">
        <f t="shared" si="222"/>
        <v>0</v>
      </c>
    </row>
    <row r="319" spans="1:90" ht="12.75">
      <c r="A319" s="3" t="s">
        <v>388</v>
      </c>
      <c r="B319" s="3" t="s">
        <v>375</v>
      </c>
      <c r="C319" s="2" t="s">
        <v>322</v>
      </c>
      <c r="D319" s="5">
        <f t="shared" si="205"/>
        <v>50484</v>
      </c>
      <c r="E319" s="190">
        <v>338</v>
      </c>
      <c r="F319" s="18">
        <f t="shared" si="206"/>
        <v>547</v>
      </c>
      <c r="G319" s="214">
        <v>10.668460006772866</v>
      </c>
      <c r="H319" s="202">
        <v>115</v>
      </c>
      <c r="I319"/>
      <c r="J319" s="196">
        <v>2270</v>
      </c>
      <c r="K319" s="196">
        <v>6498</v>
      </c>
      <c r="L319" s="196">
        <v>11810</v>
      </c>
      <c r="M319" s="196">
        <v>9192</v>
      </c>
      <c r="N319" s="196">
        <v>8343</v>
      </c>
      <c r="O319" s="196">
        <v>6418</v>
      </c>
      <c r="P319" s="196">
        <v>5283</v>
      </c>
      <c r="Q319" s="196">
        <v>670</v>
      </c>
      <c r="R319" s="196">
        <v>50484</v>
      </c>
      <c r="S319" s="5"/>
      <c r="T319" s="9">
        <f t="shared" si="183"/>
        <v>0.04496474130417558</v>
      </c>
      <c r="U319" s="9">
        <f t="shared" si="184"/>
        <v>0.12871404801521275</v>
      </c>
      <c r="V319" s="9">
        <f t="shared" si="185"/>
        <v>0.23393550431819982</v>
      </c>
      <c r="W319" s="9">
        <f t="shared" si="186"/>
        <v>0.1820774898977894</v>
      </c>
      <c r="X319" s="9">
        <f t="shared" si="187"/>
        <v>0.1652602804849061</v>
      </c>
      <c r="Y319" s="9">
        <f t="shared" si="188"/>
        <v>0.12712938752872197</v>
      </c>
      <c r="Z319" s="9">
        <f t="shared" si="189"/>
        <v>0.10464701687663418</v>
      </c>
      <c r="AA319" s="9">
        <f t="shared" si="190"/>
        <v>0.013271531574360193</v>
      </c>
      <c r="AB319" s="9"/>
      <c r="AC319" s="196">
        <v>19</v>
      </c>
      <c r="AD319" s="196">
        <v>65</v>
      </c>
      <c r="AE319" s="196">
        <v>149</v>
      </c>
      <c r="AF319" s="196">
        <v>103</v>
      </c>
      <c r="AG319" s="196">
        <v>42</v>
      </c>
      <c r="AH319" s="196">
        <v>36</v>
      </c>
      <c r="AI319" s="196">
        <v>104</v>
      </c>
      <c r="AJ319" s="196">
        <v>6</v>
      </c>
      <c r="AK319" s="196">
        <v>524</v>
      </c>
      <c r="AL319" s="5"/>
      <c r="AM319" s="193">
        <v>-30</v>
      </c>
      <c r="AN319" s="193">
        <v>5</v>
      </c>
      <c r="AO319" s="193">
        <v>-3</v>
      </c>
      <c r="AP319" s="193">
        <v>-7</v>
      </c>
      <c r="AQ319" s="193">
        <v>3</v>
      </c>
      <c r="AR319" s="193">
        <v>9</v>
      </c>
      <c r="AS319" s="193">
        <v>-1</v>
      </c>
      <c r="AT319" s="193">
        <v>1</v>
      </c>
      <c r="AU319" s="193">
        <v>-23</v>
      </c>
      <c r="AV319">
        <f t="shared" si="191"/>
        <v>30</v>
      </c>
      <c r="AW319">
        <f t="shared" si="192"/>
        <v>-5</v>
      </c>
      <c r="AX319">
        <f t="shared" si="193"/>
        <v>3</v>
      </c>
      <c r="AY319">
        <f t="shared" si="194"/>
        <v>7</v>
      </c>
      <c r="AZ319">
        <f t="shared" si="195"/>
        <v>-3</v>
      </c>
      <c r="BA319">
        <f t="shared" si="196"/>
        <v>-9</v>
      </c>
      <c r="BB319">
        <f t="shared" si="197"/>
        <v>1</v>
      </c>
      <c r="BC319">
        <f t="shared" si="198"/>
        <v>-1</v>
      </c>
      <c r="BD319">
        <f t="shared" si="199"/>
        <v>23</v>
      </c>
      <c r="BG319" s="188">
        <v>495219.61066666676</v>
      </c>
      <c r="BH319" s="107">
        <f t="shared" si="200"/>
        <v>123804.90266666669</v>
      </c>
      <c r="BI319" s="108">
        <f t="shared" si="201"/>
        <v>2971317.664000001</v>
      </c>
      <c r="BJ319" s="27">
        <f t="shared" si="202"/>
        <v>742829.4160000002</v>
      </c>
      <c r="BK319" s="25">
        <f t="shared" si="203"/>
        <v>0.8</v>
      </c>
      <c r="BL319" s="26">
        <f t="shared" si="204"/>
        <v>0.2</v>
      </c>
      <c r="BM319" s="111">
        <f t="shared" si="207"/>
        <v>495219.61066666676</v>
      </c>
      <c r="BN319" s="186">
        <v>644469.4684444446</v>
      </c>
      <c r="BO319" s="135">
        <f t="shared" si="208"/>
        <v>161117.36711111115</v>
      </c>
      <c r="BP319" s="135">
        <f t="shared" si="223"/>
        <v>3866816.8106666673</v>
      </c>
      <c r="BQ319" s="135">
        <f t="shared" si="224"/>
        <v>966704.2026666668</v>
      </c>
      <c r="BR319" s="141">
        <f t="shared" si="209"/>
        <v>644469.4684444446</v>
      </c>
      <c r="BS319" s="185">
        <v>458878.61777777784</v>
      </c>
      <c r="BT319" s="135">
        <f t="shared" si="210"/>
        <v>114719.65444444446</v>
      </c>
      <c r="BU319" s="135">
        <f t="shared" si="225"/>
        <v>2753271.706666667</v>
      </c>
      <c r="BV319" s="135">
        <f t="shared" si="211"/>
        <v>688317.9266666668</v>
      </c>
      <c r="BW319" s="141">
        <f t="shared" si="212"/>
        <v>458878.61777777784</v>
      </c>
      <c r="BX319" s="185">
        <v>499325.3333333333</v>
      </c>
      <c r="BY319" s="135">
        <f t="shared" si="213"/>
        <v>124831.33333333333</v>
      </c>
      <c r="BZ319" s="135">
        <f t="shared" si="226"/>
        <v>2995952</v>
      </c>
      <c r="CA319" s="135">
        <f t="shared" si="214"/>
        <v>748988</v>
      </c>
      <c r="CB319" s="141">
        <f t="shared" si="215"/>
        <v>499325.3333333333</v>
      </c>
      <c r="CC319" s="230">
        <f t="shared" si="216"/>
        <v>732263.3511111112</v>
      </c>
      <c r="CD319" s="135">
        <f t="shared" si="217"/>
        <v>183065.8377777778</v>
      </c>
      <c r="CE319" s="135">
        <f t="shared" si="227"/>
        <v>4393580.106666667</v>
      </c>
      <c r="CF319" s="135">
        <f t="shared" si="218"/>
        <v>1098395.0266666668</v>
      </c>
      <c r="CG319" s="141">
        <f t="shared" si="219"/>
        <v>732263.3511111112</v>
      </c>
      <c r="CH319" s="185">
        <v>0</v>
      </c>
      <c r="CI319" s="135">
        <f t="shared" si="220"/>
        <v>0</v>
      </c>
      <c r="CJ319" s="135">
        <f t="shared" si="228"/>
        <v>0</v>
      </c>
      <c r="CK319" s="135">
        <f t="shared" si="221"/>
        <v>0</v>
      </c>
      <c r="CL319" s="141">
        <f t="shared" si="222"/>
        <v>0</v>
      </c>
    </row>
    <row r="320" spans="1:90" ht="12.75">
      <c r="A320" s="3"/>
      <c r="B320" s="3" t="s">
        <v>375</v>
      </c>
      <c r="C320" s="2" t="s">
        <v>323</v>
      </c>
      <c r="D320" s="5">
        <f t="shared" si="205"/>
        <v>62242</v>
      </c>
      <c r="E320" s="190">
        <v>619</v>
      </c>
      <c r="F320" s="18">
        <f t="shared" si="206"/>
        <v>433</v>
      </c>
      <c r="G320" s="214">
        <v>10.87217573696251</v>
      </c>
      <c r="H320" s="202">
        <v>65</v>
      </c>
      <c r="I320"/>
      <c r="J320" s="196">
        <v>1858</v>
      </c>
      <c r="K320" s="196">
        <v>3602</v>
      </c>
      <c r="L320" s="196">
        <v>9093</v>
      </c>
      <c r="M320" s="196">
        <v>15860</v>
      </c>
      <c r="N320" s="196">
        <v>12880</v>
      </c>
      <c r="O320" s="196">
        <v>7978</v>
      </c>
      <c r="P320" s="196">
        <v>9287</v>
      </c>
      <c r="Q320" s="196">
        <v>1684</v>
      </c>
      <c r="R320" s="196">
        <v>62242</v>
      </c>
      <c r="S320" s="5"/>
      <c r="T320" s="9">
        <f t="shared" si="183"/>
        <v>0.02985122586035153</v>
      </c>
      <c r="U320" s="9">
        <f t="shared" si="184"/>
        <v>0.05787089103820571</v>
      </c>
      <c r="V320" s="9">
        <f t="shared" si="185"/>
        <v>0.14609106391182802</v>
      </c>
      <c r="W320" s="9">
        <f t="shared" si="186"/>
        <v>0.2548118633719996</v>
      </c>
      <c r="X320" s="9">
        <f t="shared" si="187"/>
        <v>0.20693422447864787</v>
      </c>
      <c r="Y320" s="9">
        <f t="shared" si="188"/>
        <v>0.12817711513126184</v>
      </c>
      <c r="Z320" s="9">
        <f t="shared" si="189"/>
        <v>0.1492079303364288</v>
      </c>
      <c r="AA320" s="9">
        <f t="shared" si="190"/>
        <v>0.02705568587127663</v>
      </c>
      <c r="AB320" s="9"/>
      <c r="AC320" s="196">
        <v>48</v>
      </c>
      <c r="AD320" s="196">
        <v>-5</v>
      </c>
      <c r="AE320" s="196">
        <v>-8</v>
      </c>
      <c r="AF320" s="196">
        <v>77</v>
      </c>
      <c r="AG320" s="196">
        <v>96</v>
      </c>
      <c r="AH320" s="196">
        <v>47</v>
      </c>
      <c r="AI320" s="196">
        <v>52</v>
      </c>
      <c r="AJ320" s="196">
        <v>31</v>
      </c>
      <c r="AK320" s="196">
        <v>338</v>
      </c>
      <c r="AL320" s="5"/>
      <c r="AM320" s="193">
        <v>12</v>
      </c>
      <c r="AN320" s="193">
        <v>-1</v>
      </c>
      <c r="AO320" s="193">
        <v>-33</v>
      </c>
      <c r="AP320" s="193">
        <v>-31</v>
      </c>
      <c r="AQ320" s="193">
        <v>-15</v>
      </c>
      <c r="AR320" s="193">
        <v>-15</v>
      </c>
      <c r="AS320" s="193">
        <v>-13</v>
      </c>
      <c r="AT320" s="193">
        <v>1</v>
      </c>
      <c r="AU320" s="193">
        <v>-95</v>
      </c>
      <c r="AV320">
        <f t="shared" si="191"/>
        <v>-12</v>
      </c>
      <c r="AW320">
        <f t="shared" si="192"/>
        <v>1</v>
      </c>
      <c r="AX320">
        <f t="shared" si="193"/>
        <v>33</v>
      </c>
      <c r="AY320">
        <f t="shared" si="194"/>
        <v>31</v>
      </c>
      <c r="AZ320">
        <f t="shared" si="195"/>
        <v>15</v>
      </c>
      <c r="BA320">
        <f t="shared" si="196"/>
        <v>15</v>
      </c>
      <c r="BB320">
        <f t="shared" si="197"/>
        <v>13</v>
      </c>
      <c r="BC320">
        <f t="shared" si="198"/>
        <v>-1</v>
      </c>
      <c r="BD320">
        <f t="shared" si="199"/>
        <v>95</v>
      </c>
      <c r="BG320" s="188">
        <v>617745.2066666667</v>
      </c>
      <c r="BH320" s="107" t="str">
        <f t="shared" si="200"/>
        <v>0</v>
      </c>
      <c r="BI320" s="108">
        <f t="shared" si="201"/>
        <v>3706471.24</v>
      </c>
      <c r="BJ320" s="27">
        <f t="shared" si="202"/>
        <v>0</v>
      </c>
      <c r="BK320" s="25" t="str">
        <f t="shared" si="203"/>
        <v>100%</v>
      </c>
      <c r="BL320" s="26" t="str">
        <f t="shared" si="204"/>
        <v>0%</v>
      </c>
      <c r="BM320" s="111">
        <f t="shared" si="207"/>
        <v>617745.2066666667</v>
      </c>
      <c r="BN320" s="186">
        <v>479950.9844444444</v>
      </c>
      <c r="BO320" s="135" t="str">
        <f t="shared" si="208"/>
        <v>0</v>
      </c>
      <c r="BP320" s="135">
        <f t="shared" si="223"/>
        <v>2879705.9066666663</v>
      </c>
      <c r="BQ320" s="135">
        <f t="shared" si="224"/>
        <v>0</v>
      </c>
      <c r="BR320" s="141">
        <f t="shared" si="209"/>
        <v>479950.9844444444</v>
      </c>
      <c r="BS320" s="185">
        <v>396097.7577777778</v>
      </c>
      <c r="BT320" s="135" t="str">
        <f t="shared" si="210"/>
        <v>0</v>
      </c>
      <c r="BU320" s="135">
        <f t="shared" si="225"/>
        <v>2376586.546666667</v>
      </c>
      <c r="BV320" s="135">
        <f t="shared" si="211"/>
        <v>0</v>
      </c>
      <c r="BW320" s="141">
        <f t="shared" si="212"/>
        <v>396097.7577777778</v>
      </c>
      <c r="BX320" s="185">
        <v>658171.2000000001</v>
      </c>
      <c r="BY320" s="135" t="str">
        <f t="shared" si="213"/>
        <v>0</v>
      </c>
      <c r="BZ320" s="135">
        <f t="shared" si="226"/>
        <v>3949027.2</v>
      </c>
      <c r="CA320" s="135">
        <f t="shared" si="214"/>
        <v>0</v>
      </c>
      <c r="CB320" s="141">
        <f t="shared" si="215"/>
        <v>658171.2000000001</v>
      </c>
      <c r="CC320" s="230">
        <f t="shared" si="216"/>
        <v>822309.7733333334</v>
      </c>
      <c r="CD320" s="135" t="str">
        <f t="shared" si="217"/>
        <v>0</v>
      </c>
      <c r="CE320" s="135">
        <f t="shared" si="227"/>
        <v>4933858.640000001</v>
      </c>
      <c r="CF320" s="135">
        <f t="shared" si="218"/>
        <v>0</v>
      </c>
      <c r="CG320" s="141">
        <f t="shared" si="219"/>
        <v>822309.7733333334</v>
      </c>
      <c r="CH320" s="185">
        <v>0</v>
      </c>
      <c r="CI320" s="135" t="str">
        <f t="shared" si="220"/>
        <v>0</v>
      </c>
      <c r="CJ320" s="135">
        <f t="shared" si="228"/>
        <v>0</v>
      </c>
      <c r="CK320" s="135">
        <f t="shared" si="221"/>
        <v>0</v>
      </c>
      <c r="CL320" s="141">
        <f t="shared" si="222"/>
        <v>0</v>
      </c>
    </row>
    <row r="321" spans="1:90" ht="12.75">
      <c r="A321" s="3"/>
      <c r="B321" s="3" t="s">
        <v>377</v>
      </c>
      <c r="C321" s="2" t="s">
        <v>324</v>
      </c>
      <c r="D321" s="5">
        <f t="shared" si="205"/>
        <v>146626</v>
      </c>
      <c r="E321" s="190">
        <v>2047</v>
      </c>
      <c r="F321" s="18">
        <f t="shared" si="206"/>
        <v>648</v>
      </c>
      <c r="G321" s="214">
        <v>5.405792082668786</v>
      </c>
      <c r="H321" s="202">
        <v>314</v>
      </c>
      <c r="I321"/>
      <c r="J321" s="196">
        <v>58921</v>
      </c>
      <c r="K321" s="196">
        <v>31782</v>
      </c>
      <c r="L321" s="196">
        <v>27119</v>
      </c>
      <c r="M321" s="196">
        <v>13165</v>
      </c>
      <c r="N321" s="196">
        <v>8050</v>
      </c>
      <c r="O321" s="196">
        <v>4242</v>
      </c>
      <c r="P321" s="196">
        <v>3082</v>
      </c>
      <c r="Q321" s="196">
        <v>265</v>
      </c>
      <c r="R321" s="196">
        <v>146626</v>
      </c>
      <c r="S321" s="5"/>
      <c r="T321" s="9">
        <f t="shared" si="183"/>
        <v>0.40184551171006505</v>
      </c>
      <c r="U321" s="9">
        <f t="shared" si="184"/>
        <v>0.21675555494932686</v>
      </c>
      <c r="V321" s="9">
        <f t="shared" si="185"/>
        <v>0.18495355530397065</v>
      </c>
      <c r="W321" s="9">
        <f t="shared" si="186"/>
        <v>0.08978625891724523</v>
      </c>
      <c r="X321" s="9">
        <f t="shared" si="187"/>
        <v>0.054901586348942204</v>
      </c>
      <c r="Y321" s="9">
        <f t="shared" si="188"/>
        <v>0.028930748980399112</v>
      </c>
      <c r="Z321" s="9">
        <f t="shared" si="189"/>
        <v>0.02101946448788073</v>
      </c>
      <c r="AA321" s="9">
        <f t="shared" si="190"/>
        <v>0.0018073193021701471</v>
      </c>
      <c r="AB321" s="9"/>
      <c r="AC321" s="196">
        <v>241</v>
      </c>
      <c r="AD321" s="196">
        <v>197</v>
      </c>
      <c r="AE321" s="196">
        <v>-2</v>
      </c>
      <c r="AF321" s="196">
        <v>39</v>
      </c>
      <c r="AG321" s="196">
        <v>-3</v>
      </c>
      <c r="AH321" s="196">
        <v>14</v>
      </c>
      <c r="AI321" s="196">
        <v>-5</v>
      </c>
      <c r="AJ321" s="196">
        <v>-5</v>
      </c>
      <c r="AK321" s="196">
        <v>476</v>
      </c>
      <c r="AL321" s="5"/>
      <c r="AM321" s="193">
        <v>-43</v>
      </c>
      <c r="AN321" s="193">
        <v>-56</v>
      </c>
      <c r="AO321" s="193">
        <v>-63</v>
      </c>
      <c r="AP321" s="193">
        <v>-2</v>
      </c>
      <c r="AQ321" s="193">
        <v>-7</v>
      </c>
      <c r="AR321" s="193">
        <v>0</v>
      </c>
      <c r="AS321" s="193">
        <v>0</v>
      </c>
      <c r="AT321" s="193">
        <v>-1</v>
      </c>
      <c r="AU321" s="193">
        <v>-172</v>
      </c>
      <c r="AV321">
        <f t="shared" si="191"/>
        <v>43</v>
      </c>
      <c r="AW321">
        <f t="shared" si="192"/>
        <v>56</v>
      </c>
      <c r="AX321">
        <f t="shared" si="193"/>
        <v>63</v>
      </c>
      <c r="AY321">
        <f t="shared" si="194"/>
        <v>2</v>
      </c>
      <c r="AZ321">
        <f t="shared" si="195"/>
        <v>7</v>
      </c>
      <c r="BA321">
        <f t="shared" si="196"/>
        <v>0</v>
      </c>
      <c r="BB321">
        <f t="shared" si="197"/>
        <v>0</v>
      </c>
      <c r="BC321">
        <f t="shared" si="198"/>
        <v>1</v>
      </c>
      <c r="BD321">
        <f t="shared" si="199"/>
        <v>172</v>
      </c>
      <c r="BG321" s="188">
        <v>260019.08</v>
      </c>
      <c r="BH321" s="107" t="str">
        <f t="shared" si="200"/>
        <v>0</v>
      </c>
      <c r="BI321" s="108">
        <f t="shared" si="201"/>
        <v>1560114.48</v>
      </c>
      <c r="BJ321" s="27">
        <f t="shared" si="202"/>
        <v>0</v>
      </c>
      <c r="BK321" s="25" t="str">
        <f t="shared" si="203"/>
        <v>100%</v>
      </c>
      <c r="BL321" s="26" t="str">
        <f t="shared" si="204"/>
        <v>0%</v>
      </c>
      <c r="BM321" s="111">
        <f t="shared" si="207"/>
        <v>260019.08</v>
      </c>
      <c r="BN321" s="186">
        <v>740452.47</v>
      </c>
      <c r="BO321" s="135" t="str">
        <f t="shared" si="208"/>
        <v>0</v>
      </c>
      <c r="BP321" s="135">
        <f t="shared" si="223"/>
        <v>4442714.82</v>
      </c>
      <c r="BQ321" s="135">
        <f t="shared" si="224"/>
        <v>0</v>
      </c>
      <c r="BR321" s="141">
        <f t="shared" si="209"/>
        <v>740452.47</v>
      </c>
      <c r="BS321" s="185">
        <v>515811.94444444455</v>
      </c>
      <c r="BT321" s="135" t="str">
        <f t="shared" si="210"/>
        <v>0</v>
      </c>
      <c r="BU321" s="135">
        <f t="shared" si="225"/>
        <v>3094871.6666666674</v>
      </c>
      <c r="BV321" s="135">
        <f t="shared" si="211"/>
        <v>0</v>
      </c>
      <c r="BW321" s="141">
        <f t="shared" si="212"/>
        <v>515811.94444444455</v>
      </c>
      <c r="BX321" s="185">
        <v>251926</v>
      </c>
      <c r="BY321" s="135" t="str">
        <f t="shared" si="213"/>
        <v>0</v>
      </c>
      <c r="BZ321" s="135">
        <f t="shared" si="226"/>
        <v>1511556</v>
      </c>
      <c r="CA321" s="135">
        <f t="shared" si="214"/>
        <v>0</v>
      </c>
      <c r="CB321" s="141">
        <f t="shared" si="215"/>
        <v>251926</v>
      </c>
      <c r="CC321" s="230">
        <f t="shared" si="216"/>
        <v>829373.3088888889</v>
      </c>
      <c r="CD321" s="135" t="str">
        <f t="shared" si="217"/>
        <v>0</v>
      </c>
      <c r="CE321" s="135">
        <f t="shared" si="227"/>
        <v>4976239.8533333335</v>
      </c>
      <c r="CF321" s="135">
        <f t="shared" si="218"/>
        <v>0</v>
      </c>
      <c r="CG321" s="141">
        <f t="shared" si="219"/>
        <v>829373.3088888889</v>
      </c>
      <c r="CH321" s="185">
        <v>0</v>
      </c>
      <c r="CI321" s="135" t="str">
        <f t="shared" si="220"/>
        <v>0</v>
      </c>
      <c r="CJ321" s="135">
        <f t="shared" si="228"/>
        <v>0</v>
      </c>
      <c r="CK321" s="135">
        <f t="shared" si="221"/>
        <v>0</v>
      </c>
      <c r="CL321" s="141">
        <f t="shared" si="222"/>
        <v>0</v>
      </c>
    </row>
    <row r="322" spans="1:90" ht="12.75">
      <c r="A322" s="3" t="s">
        <v>407</v>
      </c>
      <c r="B322" s="3" t="s">
        <v>375</v>
      </c>
      <c r="C322" s="2" t="s">
        <v>325</v>
      </c>
      <c r="D322" s="5">
        <f t="shared" si="205"/>
        <v>41511</v>
      </c>
      <c r="E322" s="190">
        <v>344</v>
      </c>
      <c r="F322" s="18">
        <f t="shared" si="206"/>
        <v>176</v>
      </c>
      <c r="G322" s="214">
        <v>11.433742053150082</v>
      </c>
      <c r="H322" s="202">
        <v>17</v>
      </c>
      <c r="I322"/>
      <c r="J322" s="196">
        <v>313</v>
      </c>
      <c r="K322" s="196">
        <v>3301</v>
      </c>
      <c r="L322" s="196">
        <v>10325</v>
      </c>
      <c r="M322" s="196">
        <v>11829</v>
      </c>
      <c r="N322" s="196">
        <v>5934</v>
      </c>
      <c r="O322" s="196">
        <v>4144</v>
      </c>
      <c r="P322" s="196">
        <v>4961</v>
      </c>
      <c r="Q322" s="196">
        <v>704</v>
      </c>
      <c r="R322" s="196">
        <v>41511</v>
      </c>
      <c r="S322" s="5"/>
      <c r="T322" s="9">
        <f t="shared" si="183"/>
        <v>0.007540170075401701</v>
      </c>
      <c r="U322" s="9">
        <f t="shared" si="184"/>
        <v>0.07952109079521091</v>
      </c>
      <c r="V322" s="9">
        <f t="shared" si="185"/>
        <v>0.24872925248729252</v>
      </c>
      <c r="W322" s="9">
        <f t="shared" si="186"/>
        <v>0.2849606128496061</v>
      </c>
      <c r="X322" s="9">
        <f t="shared" si="187"/>
        <v>0.14295006142950062</v>
      </c>
      <c r="Y322" s="9">
        <f t="shared" si="188"/>
        <v>0.09982896099828961</v>
      </c>
      <c r="Z322" s="9">
        <f t="shared" si="189"/>
        <v>0.11951049119510491</v>
      </c>
      <c r="AA322" s="9">
        <f t="shared" si="190"/>
        <v>0.016959360169593603</v>
      </c>
      <c r="AB322" s="9"/>
      <c r="AC322" s="196">
        <v>5</v>
      </c>
      <c r="AD322" s="196">
        <v>5</v>
      </c>
      <c r="AE322" s="196">
        <v>124</v>
      </c>
      <c r="AF322" s="196">
        <v>67</v>
      </c>
      <c r="AG322" s="196">
        <v>3</v>
      </c>
      <c r="AH322" s="196">
        <v>20</v>
      </c>
      <c r="AI322" s="196">
        <v>9</v>
      </c>
      <c r="AJ322" s="196">
        <v>17</v>
      </c>
      <c r="AK322" s="196">
        <v>250</v>
      </c>
      <c r="AL322" s="5"/>
      <c r="AM322" s="193">
        <v>2</v>
      </c>
      <c r="AN322" s="193">
        <v>21</v>
      </c>
      <c r="AO322" s="193">
        <v>13</v>
      </c>
      <c r="AP322" s="193">
        <v>6</v>
      </c>
      <c r="AQ322" s="193">
        <v>14</v>
      </c>
      <c r="AR322" s="193">
        <v>8</v>
      </c>
      <c r="AS322" s="193">
        <v>1</v>
      </c>
      <c r="AT322" s="193">
        <v>9</v>
      </c>
      <c r="AU322" s="193">
        <v>74</v>
      </c>
      <c r="AV322">
        <f t="shared" si="191"/>
        <v>-2</v>
      </c>
      <c r="AW322">
        <f t="shared" si="192"/>
        <v>-21</v>
      </c>
      <c r="AX322">
        <f t="shared" si="193"/>
        <v>-13</v>
      </c>
      <c r="AY322">
        <f t="shared" si="194"/>
        <v>-6</v>
      </c>
      <c r="AZ322">
        <f t="shared" si="195"/>
        <v>-14</v>
      </c>
      <c r="BA322">
        <f t="shared" si="196"/>
        <v>-8</v>
      </c>
      <c r="BB322">
        <f t="shared" si="197"/>
        <v>-1</v>
      </c>
      <c r="BC322">
        <f t="shared" si="198"/>
        <v>-9</v>
      </c>
      <c r="BD322">
        <f t="shared" si="199"/>
        <v>-74</v>
      </c>
      <c r="BG322" s="188">
        <v>310359.79733333335</v>
      </c>
      <c r="BH322" s="107">
        <f t="shared" si="200"/>
        <v>77589.94933333334</v>
      </c>
      <c r="BI322" s="108">
        <f t="shared" si="201"/>
        <v>1862158.784</v>
      </c>
      <c r="BJ322" s="27">
        <f t="shared" si="202"/>
        <v>465539.696</v>
      </c>
      <c r="BK322" s="25">
        <f t="shared" si="203"/>
        <v>0.8</v>
      </c>
      <c r="BL322" s="26">
        <f t="shared" si="204"/>
        <v>0.2</v>
      </c>
      <c r="BM322" s="111">
        <f t="shared" si="207"/>
        <v>310359.79733333335</v>
      </c>
      <c r="BN322" s="186">
        <v>303783.02222222224</v>
      </c>
      <c r="BO322" s="135">
        <f t="shared" si="208"/>
        <v>75945.75555555556</v>
      </c>
      <c r="BP322" s="135">
        <f t="shared" si="223"/>
        <v>1822698.1333333333</v>
      </c>
      <c r="BQ322" s="135">
        <f t="shared" si="224"/>
        <v>455674.5333333333</v>
      </c>
      <c r="BR322" s="141">
        <f t="shared" si="209"/>
        <v>303783.02222222224</v>
      </c>
      <c r="BS322" s="185">
        <v>254189.33511111114</v>
      </c>
      <c r="BT322" s="135">
        <f t="shared" si="210"/>
        <v>63547.333777777785</v>
      </c>
      <c r="BU322" s="135">
        <f t="shared" si="225"/>
        <v>1525136.0106666668</v>
      </c>
      <c r="BV322" s="135">
        <f t="shared" si="211"/>
        <v>381284.0026666667</v>
      </c>
      <c r="BW322" s="141">
        <f t="shared" si="212"/>
        <v>254189.33511111114</v>
      </c>
      <c r="BX322" s="185">
        <v>441162.0266666666</v>
      </c>
      <c r="BY322" s="135">
        <f t="shared" si="213"/>
        <v>110290.50666666665</v>
      </c>
      <c r="BZ322" s="135">
        <f t="shared" si="226"/>
        <v>2646972.1599999997</v>
      </c>
      <c r="CA322" s="135">
        <f t="shared" si="214"/>
        <v>661743.0399999999</v>
      </c>
      <c r="CB322" s="141">
        <f t="shared" si="215"/>
        <v>441162.0266666666</v>
      </c>
      <c r="CC322" s="230">
        <f t="shared" si="216"/>
        <v>219019.8364444445</v>
      </c>
      <c r="CD322" s="135">
        <f t="shared" si="217"/>
        <v>54754.95911111112</v>
      </c>
      <c r="CE322" s="135">
        <f t="shared" si="227"/>
        <v>1314119.018666667</v>
      </c>
      <c r="CF322" s="135">
        <f t="shared" si="218"/>
        <v>328529.75466666673</v>
      </c>
      <c r="CG322" s="141">
        <f t="shared" si="219"/>
        <v>219019.8364444445</v>
      </c>
      <c r="CH322" s="185">
        <v>0</v>
      </c>
      <c r="CI322" s="135">
        <f t="shared" si="220"/>
        <v>0</v>
      </c>
      <c r="CJ322" s="135">
        <f t="shared" si="228"/>
        <v>0</v>
      </c>
      <c r="CK322" s="135">
        <f t="shared" si="221"/>
        <v>0</v>
      </c>
      <c r="CL322" s="141">
        <f t="shared" si="222"/>
        <v>0</v>
      </c>
    </row>
    <row r="323" spans="1:90" ht="12.75">
      <c r="A323" s="3"/>
      <c r="B323" s="3" t="s">
        <v>375</v>
      </c>
      <c r="C323" s="2" t="s">
        <v>326</v>
      </c>
      <c r="D323" s="5">
        <f t="shared" si="205"/>
        <v>63818</v>
      </c>
      <c r="E323" s="190">
        <v>437</v>
      </c>
      <c r="F323" s="18">
        <f t="shared" si="206"/>
        <v>410</v>
      </c>
      <c r="G323" s="214">
        <v>10.132460402960907</v>
      </c>
      <c r="H323" s="202">
        <v>108</v>
      </c>
      <c r="I323"/>
      <c r="J323" s="196">
        <v>1837</v>
      </c>
      <c r="K323" s="196">
        <v>3531</v>
      </c>
      <c r="L323" s="196">
        <v>9926</v>
      </c>
      <c r="M323" s="196">
        <v>17936</v>
      </c>
      <c r="N323" s="196">
        <v>14631</v>
      </c>
      <c r="O323" s="196">
        <v>9510</v>
      </c>
      <c r="P323" s="196">
        <v>5979</v>
      </c>
      <c r="Q323" s="196">
        <v>468</v>
      </c>
      <c r="R323" s="196">
        <v>63818</v>
      </c>
      <c r="S323" s="5"/>
      <c r="T323" s="9">
        <f t="shared" si="183"/>
        <v>0.028784982293396846</v>
      </c>
      <c r="U323" s="9">
        <f t="shared" si="184"/>
        <v>0.05532921746215801</v>
      </c>
      <c r="V323" s="9">
        <f t="shared" si="185"/>
        <v>0.15553605565827822</v>
      </c>
      <c r="W323" s="9">
        <f t="shared" si="186"/>
        <v>0.2810492337585007</v>
      </c>
      <c r="X323" s="9">
        <f t="shared" si="187"/>
        <v>0.22926133692688583</v>
      </c>
      <c r="Y323" s="9">
        <f t="shared" si="188"/>
        <v>0.14901751856842896</v>
      </c>
      <c r="Z323" s="9">
        <f t="shared" si="189"/>
        <v>0.09368830110627095</v>
      </c>
      <c r="AA323" s="9">
        <f t="shared" si="190"/>
        <v>0.007333354226080416</v>
      </c>
      <c r="AB323" s="9"/>
      <c r="AC323" s="196">
        <v>15</v>
      </c>
      <c r="AD323" s="196">
        <v>55</v>
      </c>
      <c r="AE323" s="196">
        <v>149</v>
      </c>
      <c r="AF323" s="196">
        <v>63</v>
      </c>
      <c r="AG323" s="196">
        <v>54</v>
      </c>
      <c r="AH323" s="196">
        <v>80</v>
      </c>
      <c r="AI323" s="196">
        <v>35</v>
      </c>
      <c r="AJ323" s="196">
        <v>8</v>
      </c>
      <c r="AK323" s="196">
        <v>459</v>
      </c>
      <c r="AL323" s="5"/>
      <c r="AM323" s="193">
        <v>-25</v>
      </c>
      <c r="AN323" s="193">
        <v>40</v>
      </c>
      <c r="AO323" s="193">
        <v>1</v>
      </c>
      <c r="AP323" s="193">
        <v>18</v>
      </c>
      <c r="AQ323" s="193">
        <v>3</v>
      </c>
      <c r="AR323" s="193">
        <v>6</v>
      </c>
      <c r="AS323" s="193">
        <v>6</v>
      </c>
      <c r="AT323" s="193">
        <v>0</v>
      </c>
      <c r="AU323" s="193">
        <v>49</v>
      </c>
      <c r="AV323">
        <f t="shared" si="191"/>
        <v>25</v>
      </c>
      <c r="AW323">
        <f t="shared" si="192"/>
        <v>-40</v>
      </c>
      <c r="AX323">
        <f t="shared" si="193"/>
        <v>-1</v>
      </c>
      <c r="AY323">
        <f t="shared" si="194"/>
        <v>-18</v>
      </c>
      <c r="AZ323">
        <f t="shared" si="195"/>
        <v>-3</v>
      </c>
      <c r="BA323">
        <f t="shared" si="196"/>
        <v>-6</v>
      </c>
      <c r="BB323">
        <f t="shared" si="197"/>
        <v>-6</v>
      </c>
      <c r="BC323">
        <f t="shared" si="198"/>
        <v>0</v>
      </c>
      <c r="BD323">
        <f t="shared" si="199"/>
        <v>-49</v>
      </c>
      <c r="BG323" s="188">
        <v>580965.14</v>
      </c>
      <c r="BH323" s="107" t="str">
        <f t="shared" si="200"/>
        <v>0</v>
      </c>
      <c r="BI323" s="108">
        <f t="shared" si="201"/>
        <v>3485790.84</v>
      </c>
      <c r="BJ323" s="27">
        <f t="shared" si="202"/>
        <v>0</v>
      </c>
      <c r="BK323" s="25" t="str">
        <f t="shared" si="203"/>
        <v>100%</v>
      </c>
      <c r="BL323" s="26" t="str">
        <f t="shared" si="204"/>
        <v>0%</v>
      </c>
      <c r="BM323" s="111">
        <f t="shared" si="207"/>
        <v>580965.14</v>
      </c>
      <c r="BN323" s="186">
        <v>593596.3922222222</v>
      </c>
      <c r="BO323" s="135" t="str">
        <f t="shared" si="208"/>
        <v>0</v>
      </c>
      <c r="BP323" s="135">
        <f t="shared" si="223"/>
        <v>3561578.353333333</v>
      </c>
      <c r="BQ323" s="135">
        <f t="shared" si="224"/>
        <v>0</v>
      </c>
      <c r="BR323" s="141">
        <f t="shared" si="209"/>
        <v>593596.3922222222</v>
      </c>
      <c r="BS323" s="185">
        <v>575216.8955555556</v>
      </c>
      <c r="BT323" s="135" t="str">
        <f t="shared" si="210"/>
        <v>0</v>
      </c>
      <c r="BU323" s="135">
        <f t="shared" si="225"/>
        <v>3451301.3733333335</v>
      </c>
      <c r="BV323" s="135">
        <f t="shared" si="211"/>
        <v>0</v>
      </c>
      <c r="BW323" s="141">
        <f t="shared" si="212"/>
        <v>575216.8955555556</v>
      </c>
      <c r="BX323" s="185">
        <v>980442.5333333331</v>
      </c>
      <c r="BY323" s="135" t="str">
        <f t="shared" si="213"/>
        <v>0</v>
      </c>
      <c r="BZ323" s="135">
        <f t="shared" si="226"/>
        <v>5882655.199999998</v>
      </c>
      <c r="CA323" s="135">
        <f t="shared" si="214"/>
        <v>0</v>
      </c>
      <c r="CB323" s="141">
        <f t="shared" si="215"/>
        <v>980442.5333333331</v>
      </c>
      <c r="CC323" s="230">
        <f t="shared" si="216"/>
        <v>696107.4755555555</v>
      </c>
      <c r="CD323" s="135" t="str">
        <f t="shared" si="217"/>
        <v>0</v>
      </c>
      <c r="CE323" s="135">
        <f t="shared" si="227"/>
        <v>4176644.8533333335</v>
      </c>
      <c r="CF323" s="135">
        <f t="shared" si="218"/>
        <v>0</v>
      </c>
      <c r="CG323" s="141">
        <f t="shared" si="219"/>
        <v>696107.4755555555</v>
      </c>
      <c r="CH323" s="185">
        <v>0</v>
      </c>
      <c r="CI323" s="135" t="str">
        <f t="shared" si="220"/>
        <v>0</v>
      </c>
      <c r="CJ323" s="135">
        <f t="shared" si="228"/>
        <v>0</v>
      </c>
      <c r="CK323" s="135">
        <f t="shared" si="221"/>
        <v>0</v>
      </c>
      <c r="CL323" s="141">
        <f t="shared" si="222"/>
        <v>0</v>
      </c>
    </row>
    <row r="324" spans="1:90" ht="12.75">
      <c r="A324" s="3"/>
      <c r="B324" s="3" t="s">
        <v>390</v>
      </c>
      <c r="C324" s="2" t="s">
        <v>327</v>
      </c>
      <c r="D324" s="5">
        <f t="shared" si="205"/>
        <v>107239</v>
      </c>
      <c r="E324" s="190">
        <v>1493</v>
      </c>
      <c r="F324" s="18">
        <f t="shared" si="206"/>
        <v>726</v>
      </c>
      <c r="G324" s="214">
        <v>4.680137686119295</v>
      </c>
      <c r="H324" s="202">
        <v>102</v>
      </c>
      <c r="I324"/>
      <c r="J324" s="196">
        <v>55805</v>
      </c>
      <c r="K324" s="196">
        <v>23415</v>
      </c>
      <c r="L324" s="196">
        <v>15993</v>
      </c>
      <c r="M324" s="196">
        <v>6425</v>
      </c>
      <c r="N324" s="196">
        <v>2904</v>
      </c>
      <c r="O324" s="196">
        <v>1678</v>
      </c>
      <c r="P324" s="196">
        <v>903</v>
      </c>
      <c r="Q324" s="196">
        <v>116</v>
      </c>
      <c r="R324" s="196">
        <v>107239</v>
      </c>
      <c r="S324" s="5"/>
      <c r="T324" s="9">
        <f t="shared" si="183"/>
        <v>0.5203797126045562</v>
      </c>
      <c r="U324" s="9">
        <f t="shared" si="184"/>
        <v>0.21834407258553326</v>
      </c>
      <c r="V324" s="9">
        <f t="shared" si="185"/>
        <v>0.1491341769318998</v>
      </c>
      <c r="W324" s="9">
        <f t="shared" si="186"/>
        <v>0.05991290482007479</v>
      </c>
      <c r="X324" s="9">
        <f t="shared" si="187"/>
        <v>0.02707970048210073</v>
      </c>
      <c r="Y324" s="9">
        <f t="shared" si="188"/>
        <v>0.015647292496200078</v>
      </c>
      <c r="Z324" s="9">
        <f t="shared" si="189"/>
        <v>0.008420444054868099</v>
      </c>
      <c r="AA324" s="9">
        <f t="shared" si="190"/>
        <v>0.001081696024767109</v>
      </c>
      <c r="AB324" s="9"/>
      <c r="AC324" s="196">
        <v>274</v>
      </c>
      <c r="AD324" s="196">
        <v>230</v>
      </c>
      <c r="AE324" s="196">
        <v>141</v>
      </c>
      <c r="AF324" s="196">
        <v>90</v>
      </c>
      <c r="AG324" s="196">
        <v>-30</v>
      </c>
      <c r="AH324" s="196">
        <v>20</v>
      </c>
      <c r="AI324" s="196">
        <v>9</v>
      </c>
      <c r="AJ324" s="196">
        <v>-2</v>
      </c>
      <c r="AK324" s="196">
        <v>732</v>
      </c>
      <c r="AL324" s="5"/>
      <c r="AM324" s="193">
        <v>-21</v>
      </c>
      <c r="AN324" s="193">
        <v>10</v>
      </c>
      <c r="AO324" s="193">
        <v>33</v>
      </c>
      <c r="AP324" s="193">
        <v>-17</v>
      </c>
      <c r="AQ324" s="193">
        <v>-2</v>
      </c>
      <c r="AR324" s="193">
        <v>5</v>
      </c>
      <c r="AS324" s="193">
        <v>-3</v>
      </c>
      <c r="AT324" s="193">
        <v>1</v>
      </c>
      <c r="AU324" s="193">
        <v>6</v>
      </c>
      <c r="AV324">
        <f t="shared" si="191"/>
        <v>21</v>
      </c>
      <c r="AW324">
        <f t="shared" si="192"/>
        <v>-10</v>
      </c>
      <c r="AX324">
        <f t="shared" si="193"/>
        <v>-33</v>
      </c>
      <c r="AY324">
        <f t="shared" si="194"/>
        <v>17</v>
      </c>
      <c r="AZ324">
        <f t="shared" si="195"/>
        <v>2</v>
      </c>
      <c r="BA324">
        <f t="shared" si="196"/>
        <v>-5</v>
      </c>
      <c r="BB324">
        <f t="shared" si="197"/>
        <v>3</v>
      </c>
      <c r="BC324">
        <f t="shared" si="198"/>
        <v>-1</v>
      </c>
      <c r="BD324">
        <f t="shared" si="199"/>
        <v>-6</v>
      </c>
      <c r="BG324" s="188">
        <v>443759.5</v>
      </c>
      <c r="BH324" s="107" t="str">
        <f t="shared" si="200"/>
        <v>0</v>
      </c>
      <c r="BI324" s="108">
        <f t="shared" si="201"/>
        <v>2662557</v>
      </c>
      <c r="BJ324" s="27">
        <f t="shared" si="202"/>
        <v>0</v>
      </c>
      <c r="BK324" s="25" t="str">
        <f t="shared" si="203"/>
        <v>100%</v>
      </c>
      <c r="BL324" s="26" t="str">
        <f t="shared" si="204"/>
        <v>0%</v>
      </c>
      <c r="BM324" s="111">
        <f t="shared" si="207"/>
        <v>443759.5</v>
      </c>
      <c r="BN324" s="186">
        <v>767053.9577777777</v>
      </c>
      <c r="BO324" s="135" t="str">
        <f t="shared" si="208"/>
        <v>0</v>
      </c>
      <c r="BP324" s="135">
        <f t="shared" si="223"/>
        <v>4602323.746666666</v>
      </c>
      <c r="BQ324" s="135">
        <f t="shared" si="224"/>
        <v>0</v>
      </c>
      <c r="BR324" s="141">
        <f t="shared" si="209"/>
        <v>767053.9577777777</v>
      </c>
      <c r="BS324" s="185">
        <v>371818.25555555563</v>
      </c>
      <c r="BT324" s="135" t="str">
        <f t="shared" si="210"/>
        <v>0</v>
      </c>
      <c r="BU324" s="135">
        <f t="shared" si="225"/>
        <v>2230909.5333333337</v>
      </c>
      <c r="BV324" s="135">
        <f t="shared" si="211"/>
        <v>0</v>
      </c>
      <c r="BW324" s="141">
        <f t="shared" si="212"/>
        <v>371818.25555555563</v>
      </c>
      <c r="BX324" s="185">
        <v>744944.7999999999</v>
      </c>
      <c r="BY324" s="135" t="str">
        <f t="shared" si="213"/>
        <v>0</v>
      </c>
      <c r="BZ324" s="135">
        <f t="shared" si="226"/>
        <v>4469668.8</v>
      </c>
      <c r="CA324" s="135">
        <f t="shared" si="214"/>
        <v>0</v>
      </c>
      <c r="CB324" s="141">
        <f t="shared" si="215"/>
        <v>744944.7999999999</v>
      </c>
      <c r="CC324" s="230">
        <f t="shared" si="216"/>
        <v>875710.7777777775</v>
      </c>
      <c r="CD324" s="135" t="str">
        <f t="shared" si="217"/>
        <v>0</v>
      </c>
      <c r="CE324" s="135">
        <f t="shared" si="227"/>
        <v>5254264.666666665</v>
      </c>
      <c r="CF324" s="135">
        <f t="shared" si="218"/>
        <v>0</v>
      </c>
      <c r="CG324" s="141">
        <f t="shared" si="219"/>
        <v>875710.7777777775</v>
      </c>
      <c r="CH324" s="185">
        <v>0</v>
      </c>
      <c r="CI324" s="135" t="str">
        <f t="shared" si="220"/>
        <v>0</v>
      </c>
      <c r="CJ324" s="135">
        <f t="shared" si="228"/>
        <v>0</v>
      </c>
      <c r="CK324" s="135">
        <f t="shared" si="221"/>
        <v>0</v>
      </c>
      <c r="CL324" s="141">
        <f t="shared" si="222"/>
        <v>0</v>
      </c>
    </row>
    <row r="325" spans="1:90" ht="12.75">
      <c r="A325" s="3" t="s">
        <v>394</v>
      </c>
      <c r="B325" s="3" t="s">
        <v>390</v>
      </c>
      <c r="C325" s="2" t="s">
        <v>328</v>
      </c>
      <c r="D325" s="5">
        <f t="shared" si="205"/>
        <v>44218</v>
      </c>
      <c r="E325" s="190">
        <v>342</v>
      </c>
      <c r="F325" s="18">
        <f t="shared" si="206"/>
        <v>228</v>
      </c>
      <c r="G325" s="214">
        <v>7.146254596921078</v>
      </c>
      <c r="H325" s="202">
        <v>55</v>
      </c>
      <c r="I325"/>
      <c r="J325" s="196">
        <v>8187</v>
      </c>
      <c r="K325" s="196">
        <v>14610</v>
      </c>
      <c r="L325" s="196">
        <v>11124</v>
      </c>
      <c r="M325" s="196">
        <v>5288</v>
      </c>
      <c r="N325" s="196">
        <v>3237</v>
      </c>
      <c r="O325" s="196">
        <v>1368</v>
      </c>
      <c r="P325" s="196">
        <v>393</v>
      </c>
      <c r="Q325" s="196">
        <v>11</v>
      </c>
      <c r="R325" s="196">
        <v>44218</v>
      </c>
      <c r="S325" s="5"/>
      <c r="T325" s="9">
        <f t="shared" si="183"/>
        <v>0.18515084354787642</v>
      </c>
      <c r="U325" s="9">
        <f t="shared" si="184"/>
        <v>0.33040843095571937</v>
      </c>
      <c r="V325" s="9">
        <f t="shared" si="185"/>
        <v>0.251571758107558</v>
      </c>
      <c r="W325" s="9">
        <f t="shared" si="186"/>
        <v>0.11958930752182369</v>
      </c>
      <c r="X325" s="9">
        <f t="shared" si="187"/>
        <v>0.07320548193043556</v>
      </c>
      <c r="Y325" s="9">
        <f t="shared" si="188"/>
        <v>0.0309376272106382</v>
      </c>
      <c r="Z325" s="9">
        <f t="shared" si="189"/>
        <v>0.00888778325568773</v>
      </c>
      <c r="AA325" s="9">
        <f t="shared" si="190"/>
        <v>0.0002487674702609797</v>
      </c>
      <c r="AB325" s="9"/>
      <c r="AC325" s="196">
        <v>7</v>
      </c>
      <c r="AD325" s="196">
        <v>90</v>
      </c>
      <c r="AE325" s="196">
        <v>1</v>
      </c>
      <c r="AF325" s="196">
        <v>64</v>
      </c>
      <c r="AG325" s="196">
        <v>20</v>
      </c>
      <c r="AH325" s="196">
        <v>29</v>
      </c>
      <c r="AI325" s="196">
        <v>4</v>
      </c>
      <c r="AJ325" s="196">
        <v>0</v>
      </c>
      <c r="AK325" s="196">
        <v>215</v>
      </c>
      <c r="AL325" s="5"/>
      <c r="AM325" s="193">
        <v>11</v>
      </c>
      <c r="AN325" s="193">
        <v>28</v>
      </c>
      <c r="AO325" s="193">
        <v>-43</v>
      </c>
      <c r="AP325" s="193">
        <v>-8</v>
      </c>
      <c r="AQ325" s="193">
        <v>-6</v>
      </c>
      <c r="AR325" s="193">
        <v>4</v>
      </c>
      <c r="AS325" s="193">
        <v>1</v>
      </c>
      <c r="AT325" s="193">
        <v>0</v>
      </c>
      <c r="AU325" s="193">
        <v>-13</v>
      </c>
      <c r="AV325">
        <f t="shared" si="191"/>
        <v>-11</v>
      </c>
      <c r="AW325">
        <f t="shared" si="192"/>
        <v>-28</v>
      </c>
      <c r="AX325">
        <f t="shared" si="193"/>
        <v>43</v>
      </c>
      <c r="AY325">
        <f t="shared" si="194"/>
        <v>8</v>
      </c>
      <c r="AZ325">
        <f t="shared" si="195"/>
        <v>6</v>
      </c>
      <c r="BA325">
        <f t="shared" si="196"/>
        <v>-4</v>
      </c>
      <c r="BB325">
        <f t="shared" si="197"/>
        <v>-1</v>
      </c>
      <c r="BC325">
        <f t="shared" si="198"/>
        <v>0</v>
      </c>
      <c r="BD325">
        <f t="shared" si="199"/>
        <v>13</v>
      </c>
      <c r="BG325" s="188">
        <v>406307.7973333334</v>
      </c>
      <c r="BH325" s="107">
        <f t="shared" si="200"/>
        <v>101576.94933333335</v>
      </c>
      <c r="BI325" s="108">
        <f t="shared" si="201"/>
        <v>2437846.7840000005</v>
      </c>
      <c r="BJ325" s="27">
        <f t="shared" si="202"/>
        <v>609461.6960000001</v>
      </c>
      <c r="BK325" s="25">
        <f t="shared" si="203"/>
        <v>0.8</v>
      </c>
      <c r="BL325" s="26">
        <f t="shared" si="204"/>
        <v>0.2</v>
      </c>
      <c r="BM325" s="111">
        <f t="shared" si="207"/>
        <v>406307.7973333334</v>
      </c>
      <c r="BN325" s="186">
        <v>270006.7448888889</v>
      </c>
      <c r="BO325" s="135">
        <f t="shared" si="208"/>
        <v>67501.68622222223</v>
      </c>
      <c r="BP325" s="135">
        <f t="shared" si="223"/>
        <v>1620040.4693333334</v>
      </c>
      <c r="BQ325" s="135">
        <f t="shared" si="224"/>
        <v>405010.11733333336</v>
      </c>
      <c r="BR325" s="141">
        <f t="shared" si="209"/>
        <v>270006.7448888889</v>
      </c>
      <c r="BS325" s="185">
        <v>369434.0604444444</v>
      </c>
      <c r="BT325" s="135">
        <f t="shared" si="210"/>
        <v>92358.5151111111</v>
      </c>
      <c r="BU325" s="135">
        <f t="shared" si="225"/>
        <v>2216604.3626666665</v>
      </c>
      <c r="BV325" s="135">
        <f t="shared" si="211"/>
        <v>554151.0906666666</v>
      </c>
      <c r="BW325" s="141">
        <f t="shared" si="212"/>
        <v>369434.0604444444</v>
      </c>
      <c r="BX325" s="185">
        <v>435590.18666666665</v>
      </c>
      <c r="BY325" s="135">
        <f t="shared" si="213"/>
        <v>108897.54666666666</v>
      </c>
      <c r="BZ325" s="135">
        <f t="shared" si="226"/>
        <v>2613541.12</v>
      </c>
      <c r="CA325" s="135">
        <f t="shared" si="214"/>
        <v>653385.28</v>
      </c>
      <c r="CB325" s="141">
        <f t="shared" si="215"/>
        <v>435590.18666666665</v>
      </c>
      <c r="CC325" s="230">
        <f t="shared" si="216"/>
        <v>284986.37155555555</v>
      </c>
      <c r="CD325" s="135">
        <f t="shared" si="217"/>
        <v>71246.59288888889</v>
      </c>
      <c r="CE325" s="135">
        <f t="shared" si="227"/>
        <v>1709918.2293333332</v>
      </c>
      <c r="CF325" s="135">
        <f t="shared" si="218"/>
        <v>427479.5573333333</v>
      </c>
      <c r="CG325" s="141">
        <f t="shared" si="219"/>
        <v>284986.37155555555</v>
      </c>
      <c r="CH325" s="185">
        <v>0</v>
      </c>
      <c r="CI325" s="135">
        <f t="shared" si="220"/>
        <v>0</v>
      </c>
      <c r="CJ325" s="135">
        <f t="shared" si="228"/>
        <v>0</v>
      </c>
      <c r="CK325" s="135">
        <f t="shared" si="221"/>
        <v>0</v>
      </c>
      <c r="CL325" s="141">
        <f t="shared" si="222"/>
        <v>0</v>
      </c>
    </row>
    <row r="326" spans="1:90" ht="12.75">
      <c r="A326" s="3" t="s">
        <v>374</v>
      </c>
      <c r="B326" s="3" t="s">
        <v>375</v>
      </c>
      <c r="C326" s="2" t="s">
        <v>329</v>
      </c>
      <c r="D326" s="5">
        <f t="shared" si="205"/>
        <v>48676</v>
      </c>
      <c r="E326" s="190">
        <v>387</v>
      </c>
      <c r="F326" s="18">
        <f t="shared" si="206"/>
        <v>225</v>
      </c>
      <c r="G326" s="214">
        <v>7.52651649658026</v>
      </c>
      <c r="H326" s="202">
        <v>11</v>
      </c>
      <c r="I326"/>
      <c r="J326" s="196">
        <v>7588</v>
      </c>
      <c r="K326" s="196">
        <v>10919</v>
      </c>
      <c r="L326" s="196">
        <v>12735</v>
      </c>
      <c r="M326" s="196">
        <v>8996</v>
      </c>
      <c r="N326" s="196">
        <v>5235</v>
      </c>
      <c r="O326" s="196">
        <v>2295</v>
      </c>
      <c r="P326" s="196">
        <v>883</v>
      </c>
      <c r="Q326" s="196">
        <v>25</v>
      </c>
      <c r="R326" s="196">
        <v>48676</v>
      </c>
      <c r="S326" s="5"/>
      <c r="T326" s="9">
        <f aca="true" t="shared" si="229" ref="T326:T331">J326/R326</f>
        <v>0.15588791190730544</v>
      </c>
      <c r="U326" s="9">
        <f aca="true" t="shared" si="230" ref="U326:U331">K326/R326</f>
        <v>0.22431999342591832</v>
      </c>
      <c r="V326" s="9">
        <f aca="true" t="shared" si="231" ref="V326:V331">L326/R326</f>
        <v>0.2616279069767442</v>
      </c>
      <c r="W326" s="9">
        <f aca="true" t="shared" si="232" ref="W326:W331">M326/R326</f>
        <v>0.18481387131235105</v>
      </c>
      <c r="X326" s="9">
        <f aca="true" t="shared" si="233" ref="X326:X331">N326/R326</f>
        <v>0.1075478675322541</v>
      </c>
      <c r="Y326" s="9">
        <f aca="true" t="shared" si="234" ref="Y326:Y331">O326/R326</f>
        <v>0.04714849207001397</v>
      </c>
      <c r="Z326" s="9">
        <f aca="true" t="shared" si="235" ref="Z326:Z331">P326/R326</f>
        <v>0.0181403566439313</v>
      </c>
      <c r="AA326" s="9">
        <f aca="true" t="shared" si="236" ref="AA326:AA331">Q326/R326</f>
        <v>0.0005136001314816336</v>
      </c>
      <c r="AB326" s="9"/>
      <c r="AC326" s="196">
        <v>61</v>
      </c>
      <c r="AD326" s="196">
        <v>116</v>
      </c>
      <c r="AE326" s="196">
        <v>1</v>
      </c>
      <c r="AF326" s="196">
        <v>57</v>
      </c>
      <c r="AG326" s="196">
        <v>-14</v>
      </c>
      <c r="AH326" s="196">
        <v>46</v>
      </c>
      <c r="AI326" s="196">
        <v>-2</v>
      </c>
      <c r="AJ326" s="196">
        <v>0</v>
      </c>
      <c r="AK326" s="196">
        <v>265</v>
      </c>
      <c r="AL326" s="5"/>
      <c r="AM326" s="193">
        <v>47</v>
      </c>
      <c r="AN326" s="193">
        <v>1</v>
      </c>
      <c r="AO326" s="193">
        <v>-14</v>
      </c>
      <c r="AP326" s="193">
        <v>1</v>
      </c>
      <c r="AQ326" s="193">
        <v>3</v>
      </c>
      <c r="AR326" s="193">
        <v>-2</v>
      </c>
      <c r="AS326" s="193">
        <v>4</v>
      </c>
      <c r="AT326" s="193">
        <v>0</v>
      </c>
      <c r="AU326" s="193">
        <v>40</v>
      </c>
      <c r="AV326">
        <f aca="true" t="shared" si="237" ref="AV326:AV331">AM326*$AU$3</f>
        <v>-47</v>
      </c>
      <c r="AW326">
        <f aca="true" t="shared" si="238" ref="AW326:AW331">AN326*$AU$3</f>
        <v>-1</v>
      </c>
      <c r="AX326">
        <f aca="true" t="shared" si="239" ref="AX326:AX331">AO326*$AU$3</f>
        <v>14</v>
      </c>
      <c r="AY326">
        <f aca="true" t="shared" si="240" ref="AY326:AY331">AP326*$AU$3</f>
        <v>-1</v>
      </c>
      <c r="AZ326">
        <f aca="true" t="shared" si="241" ref="AZ326:AZ331">AQ326*$AU$3</f>
        <v>-3</v>
      </c>
      <c r="BA326">
        <f aca="true" t="shared" si="242" ref="BA326:BA331">AR326*$AU$3</f>
        <v>2</v>
      </c>
      <c r="BB326">
        <f aca="true" t="shared" si="243" ref="BB326:BB331">AS326*$AU$3</f>
        <v>-4</v>
      </c>
      <c r="BC326">
        <f aca="true" t="shared" si="244" ref="BC326:BC331">AT326*$AU$3</f>
        <v>0</v>
      </c>
      <c r="BD326">
        <f aca="true" t="shared" si="245" ref="BD326:BD331">AU326*$AU$3</f>
        <v>-40</v>
      </c>
      <c r="BG326" s="188">
        <v>273131.9733333333</v>
      </c>
      <c r="BH326" s="107">
        <f aca="true" t="shared" si="246" ref="BH326:BH331">IF(A326="","0",(25%*BG326))</f>
        <v>68282.99333333333</v>
      </c>
      <c r="BI326" s="108">
        <f aca="true" t="shared" si="247" ref="BI326:BI331">BG326*6</f>
        <v>1638791.8399999999</v>
      </c>
      <c r="BJ326" s="27">
        <f aca="true" t="shared" si="248" ref="BJ326:BJ331">BH326*6</f>
        <v>409697.95999999996</v>
      </c>
      <c r="BK326" s="25">
        <f aca="true" t="shared" si="249" ref="BK326:BK331">IF(A326="","100%",80%)</f>
        <v>0.8</v>
      </c>
      <c r="BL326" s="26">
        <f aca="true" t="shared" si="250" ref="BL326:BL331">IF(A326="","0%",20%)</f>
        <v>0.2</v>
      </c>
      <c r="BM326" s="111">
        <f t="shared" si="207"/>
        <v>273131.9733333333</v>
      </c>
      <c r="BN326" s="186">
        <v>172268.5831111111</v>
      </c>
      <c r="BO326" s="135">
        <f t="shared" si="208"/>
        <v>43067.145777777776</v>
      </c>
      <c r="BP326" s="135">
        <f t="shared" si="223"/>
        <v>1033611.4986666667</v>
      </c>
      <c r="BQ326" s="135">
        <f t="shared" si="224"/>
        <v>258402.87466666667</v>
      </c>
      <c r="BR326" s="141">
        <f t="shared" si="209"/>
        <v>172268.5831111111</v>
      </c>
      <c r="BS326" s="185">
        <v>219938.58222222223</v>
      </c>
      <c r="BT326" s="135">
        <f t="shared" si="210"/>
        <v>54984.64555555556</v>
      </c>
      <c r="BU326" s="135">
        <f t="shared" si="225"/>
        <v>1319631.4933333334</v>
      </c>
      <c r="BV326" s="135">
        <f t="shared" si="211"/>
        <v>329907.87333333335</v>
      </c>
      <c r="BW326" s="141">
        <f t="shared" si="212"/>
        <v>219938.58222222223</v>
      </c>
      <c r="BX326" s="185">
        <v>169737.06666666665</v>
      </c>
      <c r="BY326" s="135">
        <f t="shared" si="213"/>
        <v>42434.26666666666</v>
      </c>
      <c r="BZ326" s="135">
        <f t="shared" si="226"/>
        <v>1018422.3999999999</v>
      </c>
      <c r="CA326" s="135">
        <f t="shared" si="214"/>
        <v>254605.59999999998</v>
      </c>
      <c r="CB326" s="141">
        <f t="shared" si="215"/>
        <v>169737.06666666665</v>
      </c>
      <c r="CC326" s="230">
        <f t="shared" si="216"/>
        <v>245786.02666666667</v>
      </c>
      <c r="CD326" s="135">
        <f t="shared" si="217"/>
        <v>61446.50666666667</v>
      </c>
      <c r="CE326" s="135">
        <f t="shared" si="227"/>
        <v>1474716.1600000001</v>
      </c>
      <c r="CF326" s="135">
        <f t="shared" si="218"/>
        <v>368679.04000000004</v>
      </c>
      <c r="CG326" s="141">
        <f t="shared" si="219"/>
        <v>245786.02666666667</v>
      </c>
      <c r="CH326" s="185">
        <v>0</v>
      </c>
      <c r="CI326" s="135">
        <f t="shared" si="220"/>
        <v>0</v>
      </c>
      <c r="CJ326" s="135">
        <f t="shared" si="228"/>
        <v>0</v>
      </c>
      <c r="CK326" s="135">
        <f t="shared" si="221"/>
        <v>0</v>
      </c>
      <c r="CL326" s="141">
        <f t="shared" si="222"/>
        <v>0</v>
      </c>
    </row>
    <row r="327" spans="1:90" ht="12.75">
      <c r="A327" s="3" t="s">
        <v>394</v>
      </c>
      <c r="B327" s="3" t="s">
        <v>390</v>
      </c>
      <c r="C327" s="2" t="s">
        <v>330</v>
      </c>
      <c r="D327" s="5">
        <f aca="true" t="shared" si="251" ref="D327:D359">R327</f>
        <v>53238</v>
      </c>
      <c r="E327" s="190">
        <v>384</v>
      </c>
      <c r="F327" s="18">
        <f aca="true" t="shared" si="252" ref="F327:F359">AK327+BD327</f>
        <v>731</v>
      </c>
      <c r="G327" s="214">
        <v>8.261725689029126</v>
      </c>
      <c r="H327" s="202">
        <v>309</v>
      </c>
      <c r="I327"/>
      <c r="J327" s="196">
        <v>6167</v>
      </c>
      <c r="K327" s="196">
        <v>10917</v>
      </c>
      <c r="L327" s="196">
        <v>11910</v>
      </c>
      <c r="M327" s="196">
        <v>7648</v>
      </c>
      <c r="N327" s="196">
        <v>6755</v>
      </c>
      <c r="O327" s="196">
        <v>5673</v>
      </c>
      <c r="P327" s="196">
        <v>3951</v>
      </c>
      <c r="Q327" s="196">
        <v>217</v>
      </c>
      <c r="R327" s="196">
        <v>53238</v>
      </c>
      <c r="S327" s="5"/>
      <c r="T327" s="9">
        <f t="shared" si="229"/>
        <v>0.11583831098087832</v>
      </c>
      <c r="U327" s="9">
        <f t="shared" si="230"/>
        <v>0.20506029527780908</v>
      </c>
      <c r="V327" s="9">
        <f t="shared" si="231"/>
        <v>0.223712385889778</v>
      </c>
      <c r="W327" s="9">
        <f t="shared" si="232"/>
        <v>0.14365678650587926</v>
      </c>
      <c r="X327" s="9">
        <f t="shared" si="233"/>
        <v>0.12688305345805628</v>
      </c>
      <c r="Y327" s="9">
        <f t="shared" si="234"/>
        <v>0.10655922461399753</v>
      </c>
      <c r="Z327" s="9">
        <f t="shared" si="235"/>
        <v>0.07421390735940493</v>
      </c>
      <c r="AA327" s="9">
        <f t="shared" si="236"/>
        <v>0.004076035914196627</v>
      </c>
      <c r="AB327" s="9"/>
      <c r="AC327" s="196">
        <v>77</v>
      </c>
      <c r="AD327" s="196">
        <v>138</v>
      </c>
      <c r="AE327" s="196">
        <v>274</v>
      </c>
      <c r="AF327" s="196">
        <v>38</v>
      </c>
      <c r="AG327" s="196">
        <v>51</v>
      </c>
      <c r="AH327" s="196">
        <v>125</v>
      </c>
      <c r="AI327" s="196">
        <v>65</v>
      </c>
      <c r="AJ327" s="196">
        <v>1</v>
      </c>
      <c r="AK327" s="196">
        <v>769</v>
      </c>
      <c r="AL327" s="5"/>
      <c r="AM327" s="193">
        <v>-5</v>
      </c>
      <c r="AN327" s="193">
        <v>17</v>
      </c>
      <c r="AO327" s="193">
        <v>-2</v>
      </c>
      <c r="AP327" s="193">
        <v>14</v>
      </c>
      <c r="AQ327" s="193">
        <v>2</v>
      </c>
      <c r="AR327" s="193">
        <v>13</v>
      </c>
      <c r="AS327" s="193">
        <v>2</v>
      </c>
      <c r="AT327" s="193">
        <v>-3</v>
      </c>
      <c r="AU327" s="193">
        <v>38</v>
      </c>
      <c r="AV327">
        <f t="shared" si="237"/>
        <v>5</v>
      </c>
      <c r="AW327">
        <f t="shared" si="238"/>
        <v>-17</v>
      </c>
      <c r="AX327">
        <f t="shared" si="239"/>
        <v>2</v>
      </c>
      <c r="AY327">
        <f t="shared" si="240"/>
        <v>-14</v>
      </c>
      <c r="AZ327">
        <f t="shared" si="241"/>
        <v>-2</v>
      </c>
      <c r="BA327">
        <f t="shared" si="242"/>
        <v>-13</v>
      </c>
      <c r="BB327">
        <f t="shared" si="243"/>
        <v>-2</v>
      </c>
      <c r="BC327">
        <f t="shared" si="244"/>
        <v>3</v>
      </c>
      <c r="BD327">
        <f t="shared" si="245"/>
        <v>-38</v>
      </c>
      <c r="BG327" s="188">
        <v>361276.2026666667</v>
      </c>
      <c r="BH327" s="107">
        <f t="shared" si="246"/>
        <v>90319.05066666668</v>
      </c>
      <c r="BI327" s="108">
        <f t="shared" si="247"/>
        <v>2167657.216</v>
      </c>
      <c r="BJ327" s="27">
        <f t="shared" si="248"/>
        <v>541914.304</v>
      </c>
      <c r="BK327" s="25">
        <f t="shared" si="249"/>
        <v>0.8</v>
      </c>
      <c r="BL327" s="26">
        <f t="shared" si="250"/>
        <v>0.2</v>
      </c>
      <c r="BM327" s="111">
        <f>BG327</f>
        <v>361276.2026666667</v>
      </c>
      <c r="BN327" s="186">
        <v>437941.13422222214</v>
      </c>
      <c r="BO327" s="135">
        <f>IF($A327="","0",(25%*BN327))</f>
        <v>109485.28355555554</v>
      </c>
      <c r="BP327" s="135">
        <f t="shared" si="223"/>
        <v>2627646.805333333</v>
      </c>
      <c r="BQ327" s="135">
        <f t="shared" si="224"/>
        <v>656911.7013333333</v>
      </c>
      <c r="BR327" s="141">
        <f>BN327</f>
        <v>437941.13422222214</v>
      </c>
      <c r="BS327" s="185">
        <v>461532.6595555556</v>
      </c>
      <c r="BT327" s="135">
        <f>IF($A327="","0",(25%*BS327))</f>
        <v>115383.1648888889</v>
      </c>
      <c r="BU327" s="135">
        <f t="shared" si="225"/>
        <v>2769195.957333334</v>
      </c>
      <c r="BV327" s="135">
        <f>BT327*6</f>
        <v>692298.9893333334</v>
      </c>
      <c r="BW327" s="141">
        <f>BS327</f>
        <v>461532.6595555556</v>
      </c>
      <c r="BX327" s="185">
        <v>676984.2133333334</v>
      </c>
      <c r="BY327" s="135">
        <f>IF($A327="","0",(25%*BX327))</f>
        <v>169246.05333333334</v>
      </c>
      <c r="BZ327" s="135">
        <f aca="true" t="shared" si="253" ref="BZ327:CA331">BX327*6</f>
        <v>4061905.2800000003</v>
      </c>
      <c r="CA327" s="135">
        <f t="shared" si="253"/>
        <v>1015476.3200000001</v>
      </c>
      <c r="CB327" s="141">
        <f>BX327</f>
        <v>676984.2133333334</v>
      </c>
      <c r="CC327" s="230">
        <f>IF(A327="",1,0.8)*(IF(SUMPRODUCT($CO$10:$CV$10,AC327:AJ327)+SUMPRODUCT($CO$10:$CV$10,AV327:BC327)&gt;0,SUMPRODUCT($CO$10:$CV$10,AC327:AJ327)+SUMPRODUCT($CO$10:$CV$10,AV327:BC327),0)+H327*350)</f>
        <v>970570.1777777779</v>
      </c>
      <c r="CD327" s="135">
        <f>IF($A327="","0",(25%*CC327))</f>
        <v>242642.54444444447</v>
      </c>
      <c r="CE327" s="135">
        <f t="shared" si="227"/>
        <v>5823421.066666667</v>
      </c>
      <c r="CF327" s="135">
        <f>CD327*6</f>
        <v>1455855.2666666668</v>
      </c>
      <c r="CG327" s="141">
        <f>CC327</f>
        <v>970570.1777777779</v>
      </c>
      <c r="CH327" s="185">
        <v>0</v>
      </c>
      <c r="CI327" s="135">
        <f>IF($A327="","0",(25%*CH327))</f>
        <v>0</v>
      </c>
      <c r="CJ327" s="135">
        <f t="shared" si="228"/>
        <v>0</v>
      </c>
      <c r="CK327" s="135">
        <f>CI327*6</f>
        <v>0</v>
      </c>
      <c r="CL327" s="141">
        <f>CH327</f>
        <v>0</v>
      </c>
    </row>
    <row r="328" spans="1:90" ht="12.75">
      <c r="A328" s="3" t="s">
        <v>382</v>
      </c>
      <c r="B328" s="3" t="s">
        <v>375</v>
      </c>
      <c r="C328" s="2" t="s">
        <v>331</v>
      </c>
      <c r="D328" s="5">
        <f t="shared" si="251"/>
        <v>70788</v>
      </c>
      <c r="E328" s="190">
        <v>427</v>
      </c>
      <c r="F328" s="18">
        <f t="shared" si="252"/>
        <v>305</v>
      </c>
      <c r="G328" s="214">
        <v>9.598786372585678</v>
      </c>
      <c r="H328" s="202">
        <v>93</v>
      </c>
      <c r="I328"/>
      <c r="J328" s="196">
        <v>1367</v>
      </c>
      <c r="K328" s="196">
        <v>7592</v>
      </c>
      <c r="L328" s="196">
        <v>17668</v>
      </c>
      <c r="M328" s="196">
        <v>16658</v>
      </c>
      <c r="N328" s="196">
        <v>10817</v>
      </c>
      <c r="O328" s="196">
        <v>8775</v>
      </c>
      <c r="P328" s="196">
        <v>6906</v>
      </c>
      <c r="Q328" s="196">
        <v>1005</v>
      </c>
      <c r="R328" s="196">
        <v>70788</v>
      </c>
      <c r="S328" s="5"/>
      <c r="T328" s="9">
        <f t="shared" si="229"/>
        <v>0.019311182686331016</v>
      </c>
      <c r="U328" s="9">
        <f t="shared" si="230"/>
        <v>0.1072498163530542</v>
      </c>
      <c r="V328" s="9">
        <f t="shared" si="231"/>
        <v>0.24959032604396225</v>
      </c>
      <c r="W328" s="9">
        <f t="shared" si="232"/>
        <v>0.23532237102333728</v>
      </c>
      <c r="X328" s="9">
        <f t="shared" si="233"/>
        <v>0.15280838560207946</v>
      </c>
      <c r="Y328" s="9">
        <f t="shared" si="234"/>
        <v>0.1239616884217664</v>
      </c>
      <c r="Z328" s="9">
        <f t="shared" si="235"/>
        <v>0.0975589082895406</v>
      </c>
      <c r="AA328" s="9">
        <f t="shared" si="236"/>
        <v>0.014197321579928802</v>
      </c>
      <c r="AB328" s="9"/>
      <c r="AC328" s="196">
        <v>39</v>
      </c>
      <c r="AD328" s="196">
        <v>31</v>
      </c>
      <c r="AE328" s="196">
        <v>47</v>
      </c>
      <c r="AF328" s="196">
        <v>69</v>
      </c>
      <c r="AG328" s="196">
        <v>37</v>
      </c>
      <c r="AH328" s="196">
        <v>28</v>
      </c>
      <c r="AI328" s="196">
        <v>69</v>
      </c>
      <c r="AJ328" s="196">
        <v>19</v>
      </c>
      <c r="AK328" s="196">
        <v>339</v>
      </c>
      <c r="AL328" s="5"/>
      <c r="AM328" s="193">
        <v>25</v>
      </c>
      <c r="AN328" s="193">
        <v>6</v>
      </c>
      <c r="AO328" s="193">
        <v>-25</v>
      </c>
      <c r="AP328" s="193">
        <v>21</v>
      </c>
      <c r="AQ328" s="193">
        <v>-2</v>
      </c>
      <c r="AR328" s="193">
        <v>-4</v>
      </c>
      <c r="AS328" s="193">
        <v>7</v>
      </c>
      <c r="AT328" s="193">
        <v>6</v>
      </c>
      <c r="AU328" s="193">
        <v>34</v>
      </c>
      <c r="AV328">
        <f t="shared" si="237"/>
        <v>-25</v>
      </c>
      <c r="AW328">
        <f t="shared" si="238"/>
        <v>-6</v>
      </c>
      <c r="AX328">
        <f t="shared" si="239"/>
        <v>25</v>
      </c>
      <c r="AY328">
        <f t="shared" si="240"/>
        <v>-21</v>
      </c>
      <c r="AZ328">
        <f t="shared" si="241"/>
        <v>2</v>
      </c>
      <c r="BA328">
        <f t="shared" si="242"/>
        <v>4</v>
      </c>
      <c r="BB328">
        <f t="shared" si="243"/>
        <v>-7</v>
      </c>
      <c r="BC328">
        <f t="shared" si="244"/>
        <v>-6</v>
      </c>
      <c r="BD328">
        <f t="shared" si="245"/>
        <v>-34</v>
      </c>
      <c r="BG328" s="188">
        <v>484473.43466666667</v>
      </c>
      <c r="BH328" s="107">
        <f t="shared" si="246"/>
        <v>121118.35866666667</v>
      </c>
      <c r="BI328" s="108">
        <f t="shared" si="247"/>
        <v>2906840.608</v>
      </c>
      <c r="BJ328" s="27">
        <f t="shared" si="248"/>
        <v>726710.152</v>
      </c>
      <c r="BK328" s="25">
        <f t="shared" si="249"/>
        <v>0.8</v>
      </c>
      <c r="BL328" s="26">
        <f t="shared" si="250"/>
        <v>0.2</v>
      </c>
      <c r="BM328" s="111">
        <f>BG328</f>
        <v>484473.43466666667</v>
      </c>
      <c r="BN328" s="186">
        <v>1100968.2204444446</v>
      </c>
      <c r="BO328" s="135">
        <f>IF($A328="","0",(25%*BN328))</f>
        <v>275242.05511111114</v>
      </c>
      <c r="BP328" s="135">
        <f>BN328*6</f>
        <v>6605809.322666667</v>
      </c>
      <c r="BQ328" s="135">
        <f>IF(BO328="","",(6*BO328))</f>
        <v>1651452.3306666669</v>
      </c>
      <c r="BR328" s="141">
        <f>BN328</f>
        <v>1100968.2204444446</v>
      </c>
      <c r="BS328" s="185">
        <v>637203.800888889</v>
      </c>
      <c r="BT328" s="135">
        <f>IF($A328="","0",(25%*BS328))</f>
        <v>159300.95022222225</v>
      </c>
      <c r="BU328" s="135">
        <f>BS328*6</f>
        <v>3823222.805333334</v>
      </c>
      <c r="BV328" s="135">
        <f>BT328*6</f>
        <v>955805.7013333335</v>
      </c>
      <c r="BW328" s="141">
        <f>BS328</f>
        <v>637203.800888889</v>
      </c>
      <c r="BX328" s="185">
        <v>584289.92</v>
      </c>
      <c r="BY328" s="135">
        <f>IF($A328="","0",(25%*BX328))</f>
        <v>146072.48</v>
      </c>
      <c r="BZ328" s="135">
        <f t="shared" si="253"/>
        <v>3505739.5200000005</v>
      </c>
      <c r="CA328" s="135">
        <f t="shared" si="253"/>
        <v>876434.8800000001</v>
      </c>
      <c r="CB328" s="141">
        <f>BX328</f>
        <v>584289.92</v>
      </c>
      <c r="CC328" s="230">
        <f>IF(A328="",1,0.8)*(IF(SUMPRODUCT($CO$10:$CV$10,AC328:AJ328)+SUMPRODUCT($CO$10:$CV$10,AV328:BC328)&gt;0,SUMPRODUCT($CO$10:$CV$10,AC328:AJ328)+SUMPRODUCT($CO$10:$CV$10,AV328:BC328),0)+H328*350)</f>
        <v>453515.776</v>
      </c>
      <c r="CD328" s="135">
        <f>IF($A328="","0",(25%*CC328))</f>
        <v>113378.944</v>
      </c>
      <c r="CE328" s="135">
        <f>CC328*6</f>
        <v>2721094.656</v>
      </c>
      <c r="CF328" s="135">
        <f>CD328*6</f>
        <v>680273.664</v>
      </c>
      <c r="CG328" s="141">
        <f>CC328</f>
        <v>453515.776</v>
      </c>
      <c r="CH328" s="185">
        <v>0</v>
      </c>
      <c r="CI328" s="135">
        <f>IF($A328="","0",(25%*CH328))</f>
        <v>0</v>
      </c>
      <c r="CJ328" s="135">
        <f>CH328*6</f>
        <v>0</v>
      </c>
      <c r="CK328" s="135">
        <f>CI328*6</f>
        <v>0</v>
      </c>
      <c r="CL328" s="141">
        <f>CH328</f>
        <v>0</v>
      </c>
    </row>
    <row r="329" spans="1:90" ht="12.75">
      <c r="A329" s="3" t="s">
        <v>396</v>
      </c>
      <c r="B329" s="3" t="s">
        <v>377</v>
      </c>
      <c r="C329" s="2" t="s">
        <v>332</v>
      </c>
      <c r="D329" s="5">
        <f t="shared" si="251"/>
        <v>50914</v>
      </c>
      <c r="E329" s="190">
        <v>315</v>
      </c>
      <c r="F329" s="18">
        <f t="shared" si="252"/>
        <v>618</v>
      </c>
      <c r="G329" s="214">
        <v>6.122988980806617</v>
      </c>
      <c r="H329" s="202">
        <v>34</v>
      </c>
      <c r="I329"/>
      <c r="J329" s="196">
        <v>11656</v>
      </c>
      <c r="K329" s="196">
        <v>11759</v>
      </c>
      <c r="L329" s="196">
        <v>12167</v>
      </c>
      <c r="M329" s="196">
        <v>7257</v>
      </c>
      <c r="N329" s="196">
        <v>4724</v>
      </c>
      <c r="O329" s="196">
        <v>2278</v>
      </c>
      <c r="P329" s="196">
        <v>999</v>
      </c>
      <c r="Q329" s="196">
        <v>74</v>
      </c>
      <c r="R329" s="196">
        <v>50914</v>
      </c>
      <c r="S329" s="5"/>
      <c r="T329" s="9">
        <f t="shared" si="229"/>
        <v>0.2289350669756845</v>
      </c>
      <c r="U329" s="9">
        <f t="shared" si="230"/>
        <v>0.2309580861845465</v>
      </c>
      <c r="V329" s="9">
        <f t="shared" si="231"/>
        <v>0.23897159916722316</v>
      </c>
      <c r="W329" s="9">
        <f t="shared" si="232"/>
        <v>0.14253446989040341</v>
      </c>
      <c r="X329" s="9">
        <f t="shared" si="233"/>
        <v>0.09278391012295242</v>
      </c>
      <c r="Y329" s="9">
        <f t="shared" si="234"/>
        <v>0.04474211415327808</v>
      </c>
      <c r="Z329" s="9">
        <f t="shared" si="235"/>
        <v>0.019621322229642142</v>
      </c>
      <c r="AA329" s="9">
        <f t="shared" si="236"/>
        <v>0.0014534312762697883</v>
      </c>
      <c r="AB329" s="9"/>
      <c r="AC329" s="196">
        <v>186</v>
      </c>
      <c r="AD329" s="196">
        <v>19</v>
      </c>
      <c r="AE329" s="196">
        <v>76</v>
      </c>
      <c r="AF329" s="196">
        <v>31</v>
      </c>
      <c r="AG329" s="196">
        <v>41</v>
      </c>
      <c r="AH329" s="196">
        <v>18</v>
      </c>
      <c r="AI329" s="196">
        <v>4</v>
      </c>
      <c r="AJ329" s="196">
        <v>1</v>
      </c>
      <c r="AK329" s="196">
        <v>376</v>
      </c>
      <c r="AL329" s="5"/>
      <c r="AM329" s="193">
        <v>-85</v>
      </c>
      <c r="AN329" s="193">
        <v>-72</v>
      </c>
      <c r="AO329" s="193">
        <v>-44</v>
      </c>
      <c r="AP329" s="193">
        <v>-24</v>
      </c>
      <c r="AQ329" s="193">
        <v>-9</v>
      </c>
      <c r="AR329" s="193">
        <v>-9</v>
      </c>
      <c r="AS329" s="193">
        <v>1</v>
      </c>
      <c r="AT329" s="193">
        <v>0</v>
      </c>
      <c r="AU329" s="193">
        <v>-242</v>
      </c>
      <c r="AV329">
        <f t="shared" si="237"/>
        <v>85</v>
      </c>
      <c r="AW329">
        <f t="shared" si="238"/>
        <v>72</v>
      </c>
      <c r="AX329">
        <f t="shared" si="239"/>
        <v>44</v>
      </c>
      <c r="AY329">
        <f t="shared" si="240"/>
        <v>24</v>
      </c>
      <c r="AZ329">
        <f t="shared" si="241"/>
        <v>9</v>
      </c>
      <c r="BA329">
        <f t="shared" si="242"/>
        <v>9</v>
      </c>
      <c r="BB329">
        <f t="shared" si="243"/>
        <v>-1</v>
      </c>
      <c r="BC329">
        <f t="shared" si="244"/>
        <v>0</v>
      </c>
      <c r="BD329">
        <f t="shared" si="245"/>
        <v>242</v>
      </c>
      <c r="BG329" s="188">
        <v>271596.80533333326</v>
      </c>
      <c r="BH329" s="107">
        <f t="shared" si="246"/>
        <v>67899.20133333332</v>
      </c>
      <c r="BI329" s="108">
        <f t="shared" si="247"/>
        <v>1629580.8319999995</v>
      </c>
      <c r="BJ329" s="27">
        <f t="shared" si="248"/>
        <v>407395.20799999987</v>
      </c>
      <c r="BK329" s="25">
        <f t="shared" si="249"/>
        <v>0.8</v>
      </c>
      <c r="BL329" s="26">
        <f t="shared" si="250"/>
        <v>0.2</v>
      </c>
      <c r="BM329" s="111">
        <f>BG329</f>
        <v>271596.80533333326</v>
      </c>
      <c r="BN329" s="186">
        <v>147369.52622222222</v>
      </c>
      <c r="BO329" s="135">
        <f>IF($A329="","0",(25%*BN329))</f>
        <v>36842.381555555556</v>
      </c>
      <c r="BP329" s="135">
        <f>BN329*6</f>
        <v>884217.1573333333</v>
      </c>
      <c r="BQ329" s="135">
        <f>IF(BO329="","",(6*BO329))</f>
        <v>221054.28933333332</v>
      </c>
      <c r="BR329" s="141">
        <f>BN329</f>
        <v>147369.52622222222</v>
      </c>
      <c r="BS329" s="185">
        <v>341191.6746666667</v>
      </c>
      <c r="BT329" s="135">
        <f>IF($A329="","0",(25%*BS329))</f>
        <v>85297.91866666668</v>
      </c>
      <c r="BU329" s="135">
        <f>BS329*6</f>
        <v>2047150.0480000004</v>
      </c>
      <c r="BV329" s="135">
        <f>BT329*6</f>
        <v>511787.5120000001</v>
      </c>
      <c r="BW329" s="141">
        <f>BS329</f>
        <v>341191.6746666667</v>
      </c>
      <c r="BX329" s="185">
        <v>433070.2933333334</v>
      </c>
      <c r="BY329" s="135">
        <f>IF($A329="","0",(25%*BX329))</f>
        <v>108267.57333333335</v>
      </c>
      <c r="BZ329" s="135">
        <f t="shared" si="253"/>
        <v>2598421.7600000002</v>
      </c>
      <c r="CA329" s="135">
        <f t="shared" si="253"/>
        <v>649605.4400000001</v>
      </c>
      <c r="CB329" s="141">
        <f>BX329</f>
        <v>433070.2933333334</v>
      </c>
      <c r="CC329" s="230">
        <f>IF(A329="",1,0.8)*(IF(SUMPRODUCT($CO$10:$CV$10,AC329:AJ329)+SUMPRODUCT($CO$10:$CV$10,AV329:BC329)&gt;0,SUMPRODUCT($CO$10:$CV$10,AC329:AJ329)+SUMPRODUCT($CO$10:$CV$10,AV329:BC329),0)+H329*350)</f>
        <v>620460.6542222223</v>
      </c>
      <c r="CD329" s="135">
        <f>IF($A329="","0",(25%*CC329))</f>
        <v>155115.16355555557</v>
      </c>
      <c r="CE329" s="135">
        <f>CC329*6</f>
        <v>3722763.9253333337</v>
      </c>
      <c r="CF329" s="135">
        <f>CD329*6</f>
        <v>930690.9813333334</v>
      </c>
      <c r="CG329" s="141">
        <f>CC329</f>
        <v>620460.6542222223</v>
      </c>
      <c r="CH329" s="185">
        <v>0</v>
      </c>
      <c r="CI329" s="135">
        <f>IF($A329="","0",(25%*CH329))</f>
        <v>0</v>
      </c>
      <c r="CJ329" s="135">
        <f>CH329*6</f>
        <v>0</v>
      </c>
      <c r="CK329" s="135">
        <f>CI329*6</f>
        <v>0</v>
      </c>
      <c r="CL329" s="141">
        <f>CH329</f>
        <v>0</v>
      </c>
    </row>
    <row r="330" spans="1:90" ht="12.75">
      <c r="A330" s="3" t="s">
        <v>394</v>
      </c>
      <c r="B330" s="3" t="s">
        <v>390</v>
      </c>
      <c r="C330" s="2" t="s">
        <v>333</v>
      </c>
      <c r="D330" s="5">
        <f t="shared" si="251"/>
        <v>45791</v>
      </c>
      <c r="E330" s="190">
        <v>404</v>
      </c>
      <c r="F330" s="18">
        <f t="shared" si="252"/>
        <v>336</v>
      </c>
      <c r="G330" s="214">
        <v>7.181394211930081</v>
      </c>
      <c r="H330" s="202">
        <v>187</v>
      </c>
      <c r="I330"/>
      <c r="J330" s="196">
        <v>11034</v>
      </c>
      <c r="K330" s="196">
        <v>11271</v>
      </c>
      <c r="L330" s="196">
        <v>11081</v>
      </c>
      <c r="M330" s="196">
        <v>6100</v>
      </c>
      <c r="N330" s="196">
        <v>3291</v>
      </c>
      <c r="O330" s="196">
        <v>1695</v>
      </c>
      <c r="P330" s="196">
        <v>1184</v>
      </c>
      <c r="Q330" s="196">
        <v>135</v>
      </c>
      <c r="R330" s="196">
        <v>45791</v>
      </c>
      <c r="S330" s="5"/>
      <c r="T330" s="9">
        <f t="shared" si="229"/>
        <v>0.24096438164704856</v>
      </c>
      <c r="U330" s="9">
        <f t="shared" si="230"/>
        <v>0.2461400711930292</v>
      </c>
      <c r="V330" s="9">
        <f t="shared" si="231"/>
        <v>0.2419907842152388</v>
      </c>
      <c r="W330" s="9">
        <f t="shared" si="232"/>
        <v>0.13321395033958638</v>
      </c>
      <c r="X330" s="9">
        <f t="shared" si="233"/>
        <v>0.07187001812583259</v>
      </c>
      <c r="Y330" s="9">
        <f t="shared" si="234"/>
        <v>0.03701600751239326</v>
      </c>
      <c r="Z330" s="9">
        <f t="shared" si="235"/>
        <v>0.02585660937738857</v>
      </c>
      <c r="AA330" s="9">
        <f t="shared" si="236"/>
        <v>0.0029481775894826495</v>
      </c>
      <c r="AB330" s="9"/>
      <c r="AC330" s="196">
        <v>102</v>
      </c>
      <c r="AD330" s="196">
        <v>79</v>
      </c>
      <c r="AE330" s="196">
        <v>94</v>
      </c>
      <c r="AF330" s="196">
        <v>67</v>
      </c>
      <c r="AG330" s="196">
        <v>59</v>
      </c>
      <c r="AH330" s="196">
        <v>10</v>
      </c>
      <c r="AI330" s="196">
        <v>22</v>
      </c>
      <c r="AJ330" s="196">
        <v>1</v>
      </c>
      <c r="AK330" s="196">
        <v>434</v>
      </c>
      <c r="AL330" s="5"/>
      <c r="AM330" s="193">
        <v>29</v>
      </c>
      <c r="AN330" s="193">
        <v>36</v>
      </c>
      <c r="AO330" s="193">
        <v>13</v>
      </c>
      <c r="AP330" s="193">
        <v>8</v>
      </c>
      <c r="AQ330" s="193">
        <v>6</v>
      </c>
      <c r="AR330" s="193">
        <v>4</v>
      </c>
      <c r="AS330" s="193">
        <v>1</v>
      </c>
      <c r="AT330" s="193">
        <v>1</v>
      </c>
      <c r="AU330" s="193">
        <v>98</v>
      </c>
      <c r="AV330">
        <f t="shared" si="237"/>
        <v>-29</v>
      </c>
      <c r="AW330">
        <f t="shared" si="238"/>
        <v>-36</v>
      </c>
      <c r="AX330">
        <f t="shared" si="239"/>
        <v>-13</v>
      </c>
      <c r="AY330">
        <f t="shared" si="240"/>
        <v>-8</v>
      </c>
      <c r="AZ330">
        <f t="shared" si="241"/>
        <v>-6</v>
      </c>
      <c r="BA330">
        <f t="shared" si="242"/>
        <v>-4</v>
      </c>
      <c r="BB330">
        <f t="shared" si="243"/>
        <v>-1</v>
      </c>
      <c r="BC330">
        <f t="shared" si="244"/>
        <v>-1</v>
      </c>
      <c r="BD330">
        <f t="shared" si="245"/>
        <v>-98</v>
      </c>
      <c r="BG330" s="188">
        <v>258419.946666667</v>
      </c>
      <c r="BH330" s="107">
        <f t="shared" si="246"/>
        <v>64604.98666666675</v>
      </c>
      <c r="BI330" s="108">
        <f t="shared" si="247"/>
        <v>1550519.680000002</v>
      </c>
      <c r="BJ330" s="27">
        <f t="shared" si="248"/>
        <v>387629.9200000005</v>
      </c>
      <c r="BK330" s="25">
        <f t="shared" si="249"/>
        <v>0.8</v>
      </c>
      <c r="BL330" s="26">
        <f t="shared" si="250"/>
        <v>0.2</v>
      </c>
      <c r="BM330" s="111">
        <f>BG330</f>
        <v>258419.946666667</v>
      </c>
      <c r="BN330" s="186">
        <v>233931.70844444446</v>
      </c>
      <c r="BO330" s="135">
        <f>IF($A330="","0",(25%*BN330))</f>
        <v>58482.927111111116</v>
      </c>
      <c r="BP330" s="135">
        <f>BN330*6</f>
        <v>1403590.2506666668</v>
      </c>
      <c r="BQ330" s="135">
        <f>IF(BO330="","",(6*BO330))</f>
        <v>350897.5626666667</v>
      </c>
      <c r="BR330" s="141">
        <f>BN330</f>
        <v>233931.70844444446</v>
      </c>
      <c r="BS330" s="185">
        <v>261056.9146666667</v>
      </c>
      <c r="BT330" s="135">
        <f>IF($A330="","0",(25%*BS330))</f>
        <v>65264.22866666668</v>
      </c>
      <c r="BU330" s="135">
        <f>BS330*6</f>
        <v>1566341.4880000004</v>
      </c>
      <c r="BV330" s="135">
        <f>BT330*6</f>
        <v>391585.3720000001</v>
      </c>
      <c r="BW330" s="141">
        <f>BS330</f>
        <v>261056.9146666667</v>
      </c>
      <c r="BX330" s="185">
        <v>501208.5333333333</v>
      </c>
      <c r="BY330" s="135">
        <f>IF($A330="","0",(25%*BX330))</f>
        <v>125302.13333333333</v>
      </c>
      <c r="BZ330" s="135">
        <f t="shared" si="253"/>
        <v>3007251.2</v>
      </c>
      <c r="CA330" s="135">
        <f t="shared" si="253"/>
        <v>751812.8</v>
      </c>
      <c r="CB330" s="141">
        <f>BX330</f>
        <v>501208.5333333333</v>
      </c>
      <c r="CC330" s="230">
        <f>IF(A330="",1,0.8)*(IF(SUMPRODUCT($CO$10:$CV$10,AC330:AJ330)+SUMPRODUCT($CO$10:$CV$10,AV330:BC330)&gt;0,SUMPRODUCT($CO$10:$CV$10,AC330:AJ330)+SUMPRODUCT($CO$10:$CV$10,AV330:BC330),0)+H330*350)</f>
        <v>429989.6995555556</v>
      </c>
      <c r="CD330" s="135">
        <f>IF($A330="","0",(25%*CC330))</f>
        <v>107497.4248888889</v>
      </c>
      <c r="CE330" s="135">
        <f>CC330*6</f>
        <v>2579938.1973333335</v>
      </c>
      <c r="CF330" s="135">
        <f>CD330*6</f>
        <v>644984.5493333334</v>
      </c>
      <c r="CG330" s="141">
        <f>CC330</f>
        <v>429989.6995555556</v>
      </c>
      <c r="CH330" s="185">
        <v>0</v>
      </c>
      <c r="CI330" s="135">
        <f>IF($A330="","0",(25%*CH330))</f>
        <v>0</v>
      </c>
      <c r="CJ330" s="135">
        <f>CH330*6</f>
        <v>0</v>
      </c>
      <c r="CK330" s="135">
        <f>CI330*6</f>
        <v>0</v>
      </c>
      <c r="CL330" s="141">
        <f>CH330</f>
        <v>0</v>
      </c>
    </row>
    <row r="331" spans="1:90" ht="12.75">
      <c r="A331" s="3"/>
      <c r="B331" s="3" t="s">
        <v>386</v>
      </c>
      <c r="C331" s="2" t="s">
        <v>334</v>
      </c>
      <c r="D331" s="5">
        <f t="shared" si="251"/>
        <v>86636</v>
      </c>
      <c r="E331" s="190">
        <v>194</v>
      </c>
      <c r="F331" s="18">
        <f t="shared" si="252"/>
        <v>405</v>
      </c>
      <c r="G331" s="214">
        <v>7.890816425406113</v>
      </c>
      <c r="H331" s="202">
        <v>75</v>
      </c>
      <c r="I331"/>
      <c r="J331" s="196">
        <v>10677</v>
      </c>
      <c r="K331" s="196">
        <v>24765</v>
      </c>
      <c r="L331" s="196">
        <v>26077</v>
      </c>
      <c r="M331" s="196">
        <v>12742</v>
      </c>
      <c r="N331" s="196">
        <v>7318</v>
      </c>
      <c r="O331" s="196">
        <v>3325</v>
      </c>
      <c r="P331" s="196">
        <v>1617</v>
      </c>
      <c r="Q331" s="196">
        <v>115</v>
      </c>
      <c r="R331" s="196">
        <v>86636</v>
      </c>
      <c r="S331" s="5"/>
      <c r="T331" s="9">
        <f t="shared" si="229"/>
        <v>0.1232397617618542</v>
      </c>
      <c r="U331" s="9">
        <f t="shared" si="230"/>
        <v>0.2858511473290549</v>
      </c>
      <c r="V331" s="9">
        <f t="shared" si="231"/>
        <v>0.3009949674500208</v>
      </c>
      <c r="W331" s="9">
        <f t="shared" si="232"/>
        <v>0.14707511888822197</v>
      </c>
      <c r="X331" s="9">
        <f t="shared" si="233"/>
        <v>0.08446835033935085</v>
      </c>
      <c r="Y331" s="9">
        <f t="shared" si="234"/>
        <v>0.038378964864490515</v>
      </c>
      <c r="Z331" s="9">
        <f t="shared" si="235"/>
        <v>0.01866429659725749</v>
      </c>
      <c r="AA331" s="9">
        <f t="shared" si="236"/>
        <v>0.001327392769749296</v>
      </c>
      <c r="AB331" s="9"/>
      <c r="AC331" s="196">
        <v>84</v>
      </c>
      <c r="AD331" s="196">
        <v>47</v>
      </c>
      <c r="AE331" s="196">
        <v>191</v>
      </c>
      <c r="AF331" s="196">
        <v>-11</v>
      </c>
      <c r="AG331" s="196">
        <v>31</v>
      </c>
      <c r="AH331" s="196">
        <v>68</v>
      </c>
      <c r="AI331" s="196">
        <v>31</v>
      </c>
      <c r="AJ331" s="196">
        <v>4</v>
      </c>
      <c r="AK331" s="196">
        <v>445</v>
      </c>
      <c r="AL331" s="5"/>
      <c r="AM331" s="193">
        <v>3</v>
      </c>
      <c r="AN331" s="193">
        <v>14</v>
      </c>
      <c r="AO331" s="193">
        <v>8</v>
      </c>
      <c r="AP331" s="193">
        <v>6</v>
      </c>
      <c r="AQ331" s="193">
        <v>5</v>
      </c>
      <c r="AR331" s="193">
        <v>4</v>
      </c>
      <c r="AS331" s="193">
        <v>0</v>
      </c>
      <c r="AT331" s="193">
        <v>0</v>
      </c>
      <c r="AU331" s="193">
        <v>40</v>
      </c>
      <c r="AV331">
        <f t="shared" si="237"/>
        <v>-3</v>
      </c>
      <c r="AW331">
        <f t="shared" si="238"/>
        <v>-14</v>
      </c>
      <c r="AX331">
        <f t="shared" si="239"/>
        <v>-8</v>
      </c>
      <c r="AY331">
        <f t="shared" si="240"/>
        <v>-6</v>
      </c>
      <c r="AZ331">
        <f t="shared" si="241"/>
        <v>-5</v>
      </c>
      <c r="BA331">
        <f t="shared" si="242"/>
        <v>-4</v>
      </c>
      <c r="BB331">
        <f t="shared" si="243"/>
        <v>0</v>
      </c>
      <c r="BC331">
        <f t="shared" si="244"/>
        <v>0</v>
      </c>
      <c r="BD331">
        <f t="shared" si="245"/>
        <v>-40</v>
      </c>
      <c r="BG331" s="188">
        <v>714172.9466666665</v>
      </c>
      <c r="BH331" s="107" t="str">
        <f t="shared" si="246"/>
        <v>0</v>
      </c>
      <c r="BI331" s="108">
        <f t="shared" si="247"/>
        <v>4285037.68</v>
      </c>
      <c r="BJ331" s="27">
        <f t="shared" si="248"/>
        <v>0</v>
      </c>
      <c r="BK331" s="25" t="str">
        <f t="shared" si="249"/>
        <v>100%</v>
      </c>
      <c r="BL331" s="26" t="str">
        <f t="shared" si="250"/>
        <v>0%</v>
      </c>
      <c r="BM331" s="111">
        <f>BG331</f>
        <v>714172.9466666665</v>
      </c>
      <c r="BN331" s="186">
        <v>1116303.7044444443</v>
      </c>
      <c r="BO331" s="135" t="str">
        <f>IF($A331="","0",(25%*BN331))</f>
        <v>0</v>
      </c>
      <c r="BP331" s="135">
        <f>BN331*6</f>
        <v>6697822.226666666</v>
      </c>
      <c r="BQ331" s="135">
        <f>IF(BO331="","",(6*BO331))</f>
        <v>0</v>
      </c>
      <c r="BR331" s="141">
        <f>BN331</f>
        <v>1116303.7044444443</v>
      </c>
      <c r="BS331" s="185">
        <v>602771.6944444445</v>
      </c>
      <c r="BT331" s="135" t="str">
        <f>IF($A331="","0",(25%*BS331))</f>
        <v>0</v>
      </c>
      <c r="BU331" s="135">
        <f>BS331*6</f>
        <v>3616630.166666667</v>
      </c>
      <c r="BV331" s="135">
        <f>BT331*6</f>
        <v>0</v>
      </c>
      <c r="BW331" s="141">
        <f>BS331</f>
        <v>602771.6944444445</v>
      </c>
      <c r="BX331" s="185">
        <v>558653.3333333333</v>
      </c>
      <c r="BY331" s="135" t="str">
        <f>IF($A331="","0",(25%*BX331))</f>
        <v>0</v>
      </c>
      <c r="BZ331" s="135">
        <f t="shared" si="253"/>
        <v>3351919.9999999995</v>
      </c>
      <c r="CA331" s="135">
        <f t="shared" si="253"/>
        <v>0</v>
      </c>
      <c r="CB331" s="141">
        <f>BX331</f>
        <v>558653.3333333333</v>
      </c>
      <c r="CC331" s="230">
        <f>IF(A331="",1,0.8)*(IF(SUMPRODUCT($CO$10:$CV$10,AC331:AJ331)+SUMPRODUCT($CO$10:$CV$10,AV331:BC331)&gt;0,SUMPRODUCT($CO$10:$CV$10,AC331:AJ331)+SUMPRODUCT($CO$10:$CV$10,AV331:BC331),0)+H331*350)</f>
        <v>626980.0377777776</v>
      </c>
      <c r="CD331" s="135" t="str">
        <f>IF($A331="","0",(25%*CC331))</f>
        <v>0</v>
      </c>
      <c r="CE331" s="135">
        <f>CC331*6</f>
        <v>3761880.2266666656</v>
      </c>
      <c r="CF331" s="135">
        <f>CD331*6</f>
        <v>0</v>
      </c>
      <c r="CG331" s="141">
        <f>CC331</f>
        <v>626980.0377777776</v>
      </c>
      <c r="CH331" s="185">
        <v>0</v>
      </c>
      <c r="CI331" s="135" t="str">
        <f>IF($A331="","0",(25%*CH331))</f>
        <v>0</v>
      </c>
      <c r="CJ331" s="135">
        <f>CH331*6</f>
        <v>0</v>
      </c>
      <c r="CK331" s="135">
        <f>CI331*6</f>
        <v>0</v>
      </c>
      <c r="CL331" s="141">
        <f>CH331</f>
        <v>0</v>
      </c>
    </row>
    <row r="332" spans="3:90" ht="12.75">
      <c r="C332" s="15" t="s">
        <v>414</v>
      </c>
      <c r="D332" s="5"/>
      <c r="E332" s="15"/>
      <c r="F332" s="18"/>
      <c r="G332" s="16"/>
      <c r="H332" s="199"/>
      <c r="I332" s="15"/>
      <c r="J332" s="195"/>
      <c r="K332" s="195"/>
      <c r="L332" s="195"/>
      <c r="M332" s="195"/>
      <c r="N332" s="195"/>
      <c r="O332" s="195"/>
      <c r="P332" s="195"/>
      <c r="Q332" s="195"/>
      <c r="R332" s="195"/>
      <c r="S332" s="5"/>
      <c r="T332" s="15"/>
      <c r="U332" s="15"/>
      <c r="V332" s="15"/>
      <c r="W332" s="15"/>
      <c r="X332" s="15"/>
      <c r="Y332" s="15"/>
      <c r="Z332" s="15"/>
      <c r="AA332" s="15"/>
      <c r="AB332" s="15"/>
      <c r="AC332" s="199"/>
      <c r="AD332" s="199"/>
      <c r="AE332" s="199"/>
      <c r="AF332" s="199"/>
      <c r="AG332" s="199"/>
      <c r="AH332" s="199"/>
      <c r="AI332" s="199"/>
      <c r="AJ332" s="199"/>
      <c r="AK332" s="199"/>
      <c r="AL332" s="5"/>
      <c r="AM332" s="16"/>
      <c r="AN332" s="16"/>
      <c r="AO332" s="16"/>
      <c r="AP332" s="16"/>
      <c r="AQ332" s="16"/>
      <c r="AR332" s="16"/>
      <c r="AS332" s="16"/>
      <c r="AT332" s="16"/>
      <c r="AU332" s="16"/>
      <c r="AV332" s="15"/>
      <c r="AW332" s="15"/>
      <c r="AX332" s="15"/>
      <c r="AY332" s="15"/>
      <c r="AZ332" s="15"/>
      <c r="BA332" s="15"/>
      <c r="BB332" s="15"/>
      <c r="BC332" s="15"/>
      <c r="BD332" s="15"/>
      <c r="BE332" s="15"/>
      <c r="BF332" s="15"/>
      <c r="BG332" s="129"/>
      <c r="BH332" s="109"/>
      <c r="BI332" s="108"/>
      <c r="BJ332" s="18"/>
      <c r="BR332" s="139"/>
      <c r="BV332" s="135"/>
      <c r="BW332" s="143"/>
      <c r="CA332" s="135"/>
      <c r="CB332" s="143"/>
      <c r="CF332" s="135"/>
      <c r="CG332" s="143"/>
      <c r="CK332" s="135"/>
      <c r="CL332" s="143"/>
    </row>
    <row r="333" spans="1:90" ht="12.75">
      <c r="A333" s="3" t="s">
        <v>382</v>
      </c>
      <c r="B333" s="3" t="s">
        <v>375</v>
      </c>
      <c r="C333" s="3" t="s">
        <v>350</v>
      </c>
      <c r="D333" s="5">
        <f t="shared" si="251"/>
        <v>213326</v>
      </c>
      <c r="E333" s="18">
        <f>SUMIF($A$6:$BI$331,A333,$E$6:$E$331)</f>
        <v>1392</v>
      </c>
      <c r="F333" s="18">
        <f>AK333+BD333</f>
        <v>1734</v>
      </c>
      <c r="G333" s="215">
        <v>9.403761605421952</v>
      </c>
      <c r="H333" s="204">
        <f aca="true" t="shared" si="254" ref="H333:H359">SUMIF($A$6:$BI$331,A333,$H$6:$H$331)</f>
        <v>430</v>
      </c>
      <c r="I333"/>
      <c r="J333" s="197">
        <f aca="true" t="shared" si="255" ref="J333:J359">SUMIF($A$6:$BI$331,A333,$J$6:$J$331)</f>
        <v>5924</v>
      </c>
      <c r="K333" s="197">
        <f aca="true" t="shared" si="256" ref="K333:K359">SUMIF($A$6:$BI$331,A333,$K$6:$K$331)</f>
        <v>22828</v>
      </c>
      <c r="L333" s="197">
        <f aca="true" t="shared" si="257" ref="L333:L359">SUMIF($A$6:$BI$331,A333,$L$6:$L$331)</f>
        <v>48509</v>
      </c>
      <c r="M333" s="197">
        <f aca="true" t="shared" si="258" ref="M333:M359">SUMIF($A$6:$BI$331,A333,$M$6:$M$331)</f>
        <v>42309</v>
      </c>
      <c r="N333" s="197">
        <f aca="true" t="shared" si="259" ref="N333:N359">SUMIF($A$6:$BI$331,A333,$N$6:$N$331)</f>
        <v>33216</v>
      </c>
      <c r="O333" s="197">
        <f aca="true" t="shared" si="260" ref="O333:O359">SUMIF($A$6:$BI$331,A333,$O$6:$O$331)</f>
        <v>26452</v>
      </c>
      <c r="P333" s="197">
        <f aca="true" t="shared" si="261" ref="P333:P359">SUMIF($A$6:$BI$331,A333,$P$6:$P$331)</f>
        <v>28801</v>
      </c>
      <c r="Q333" s="197">
        <f aca="true" t="shared" si="262" ref="Q333:Q359">SUMIF($A$6:$BI$331,A333,$Q$6:$Q$331)</f>
        <v>5287</v>
      </c>
      <c r="R333" s="197">
        <f aca="true" t="shared" si="263" ref="R333:R359">SUMIF($A$6:$BI$331,A333,$R$6:$R$331)</f>
        <v>213326</v>
      </c>
      <c r="S333" s="5"/>
      <c r="T333" s="9">
        <f aca="true" t="shared" si="264" ref="T333:AA333">J333/$R$333</f>
        <v>0.02776970458359506</v>
      </c>
      <c r="U333" s="9">
        <f t="shared" si="264"/>
        <v>0.10700992846629102</v>
      </c>
      <c r="V333" s="9">
        <f t="shared" si="264"/>
        <v>0.22739375416029925</v>
      </c>
      <c r="W333" s="9">
        <f t="shared" si="264"/>
        <v>0.19833025510251914</v>
      </c>
      <c r="X333" s="9">
        <f t="shared" si="264"/>
        <v>0.15570535237148778</v>
      </c>
      <c r="Y333" s="9">
        <f t="shared" si="264"/>
        <v>0.12399801243167734</v>
      </c>
      <c r="Z333" s="9">
        <f t="shared" si="264"/>
        <v>0.13500932844566532</v>
      </c>
      <c r="AA333" s="9">
        <f t="shared" si="264"/>
        <v>0.024783664438465074</v>
      </c>
      <c r="AB333" s="9"/>
      <c r="AC333" s="197">
        <f>SUMIF($A$6:$BI$331,A333,$AC$6:$AC$331)</f>
        <v>135</v>
      </c>
      <c r="AD333" s="197">
        <f aca="true" t="shared" si="265" ref="AD333:AD359">SUMIF($A$6:$BI$331,A333,$AD$6:$AD$331)</f>
        <v>198</v>
      </c>
      <c r="AE333" s="197">
        <f aca="true" t="shared" si="266" ref="AE333:AE359">SUMIF($A$6:$BI$331,A333,$AE$6:$AE$331)</f>
        <v>370</v>
      </c>
      <c r="AF333" s="197">
        <f aca="true" t="shared" si="267" ref="AF333:AF359">SUMIF($A$6:$BI$331,A333,$AF$6:$AF$331)</f>
        <v>346</v>
      </c>
      <c r="AG333" s="197">
        <f aca="true" t="shared" si="268" ref="AG333:AG359">SUMIF($A$6:$BI$331,A333,$AG$6:$AG$331)</f>
        <v>240</v>
      </c>
      <c r="AH333" s="197">
        <f aca="true" t="shared" si="269" ref="AH333:AH359">SUMIF($A$6:$BI$331,A333,$AH$6:$AH$331)</f>
        <v>120</v>
      </c>
      <c r="AI333" s="197">
        <f aca="true" t="shared" si="270" ref="AI333:AI359">SUMIF($A$6:$BI$331,A333,$AI$6:$AI$331)</f>
        <v>211</v>
      </c>
      <c r="AJ333" s="197">
        <f aca="true" t="shared" si="271" ref="AJ333:AJ359">SUMIF($A$6:$BI$331,A333,$AJ$6:$AJ$331)</f>
        <v>84</v>
      </c>
      <c r="AK333" s="197">
        <f aca="true" t="shared" si="272" ref="AK333:AK359">SUMIF($A$6:$BI$331,A333,$AK$6:$AK$331)</f>
        <v>1704</v>
      </c>
      <c r="AL333" s="5"/>
      <c r="AV333">
        <f>SUMIF($A$6:$BI$331,A333,$AV$6:$AV$331)</f>
        <v>-6</v>
      </c>
      <c r="AW333">
        <f aca="true" t="shared" si="273" ref="AW333:AW359">SUMIF($A$6:$BI$331,A333,$AW$6:$AW$331)</f>
        <v>11</v>
      </c>
      <c r="AX333">
        <f aca="true" t="shared" si="274" ref="AX333:AX359">SUMIF($A$6:$BI$331,A333,$AX$6:$AX$331)</f>
        <v>66</v>
      </c>
      <c r="AY333">
        <f aca="true" t="shared" si="275" ref="AY333:AY359">SUMIF($A$6:$BI$331,A333,$AY$6:$AY$331)</f>
        <v>9</v>
      </c>
      <c r="AZ333">
        <f aca="true" t="shared" si="276" ref="AZ333:AZ359">SUMIF($A$6:$BI$331,A333,$AZ$6:$AZ$331)</f>
        <v>-4</v>
      </c>
      <c r="BA333">
        <f aca="true" t="shared" si="277" ref="BA333:BA359">SUMIF($A$6:$BI$331,A333,$BA$6:$BA$331)</f>
        <v>13</v>
      </c>
      <c r="BB333">
        <f aca="true" t="shared" si="278" ref="BB333:BB359">SUMIF($A$6:$BI$331,A333,$BB$6:$BB$331)</f>
        <v>-29</v>
      </c>
      <c r="BC333">
        <f aca="true" t="shared" si="279" ref="BC333:BC359">SUMIF($A$6:$BI$331,A333,$BC$6:$BC$331)</f>
        <v>-30</v>
      </c>
      <c r="BD333">
        <f aca="true" t="shared" si="280" ref="BD333:BD359">SUMIF($A$6:$BI$331,A333,$BD$6:$BD$331)</f>
        <v>30</v>
      </c>
      <c r="BG333" s="108"/>
      <c r="BH333" s="188">
        <v>417661.64400000003</v>
      </c>
      <c r="BI333" s="188"/>
      <c r="BJ333" s="18">
        <f>BH333*6</f>
        <v>2505969.864</v>
      </c>
      <c r="BK333" s="189">
        <v>0</v>
      </c>
      <c r="BL333" s="189">
        <v>0.2</v>
      </c>
      <c r="BM333" s="114">
        <f>BH333</f>
        <v>417661.64400000003</v>
      </c>
      <c r="BN333" s="192"/>
      <c r="BO333" s="185">
        <v>602347.9555555556</v>
      </c>
      <c r="BP333" s="191"/>
      <c r="BQ333" s="135">
        <f>BO333*6</f>
        <v>3614087.733333334</v>
      </c>
      <c r="BR333" s="141">
        <f>BO333</f>
        <v>602347.9555555556</v>
      </c>
      <c r="BS333" s="191"/>
      <c r="BT333" s="185">
        <v>627437.22</v>
      </c>
      <c r="BU333" s="191"/>
      <c r="BV333" s="135">
        <f>BT333*6</f>
        <v>3764623.32</v>
      </c>
      <c r="BW333" s="141">
        <f>BT333</f>
        <v>627437.22</v>
      </c>
      <c r="BX333" s="191"/>
      <c r="BY333" s="185">
        <v>661033.3333333334</v>
      </c>
      <c r="BZ333" s="191"/>
      <c r="CA333" s="135">
        <f>BY333*6</f>
        <v>3966200</v>
      </c>
      <c r="CB333" s="141">
        <f>BY333</f>
        <v>661033.3333333334</v>
      </c>
      <c r="CC333" s="191"/>
      <c r="CD333" s="230">
        <f>SUMIF($A$6:$A$331,A333,$CD$6:$CD$331)</f>
        <v>582941.268</v>
      </c>
      <c r="CE333" s="191"/>
      <c r="CF333" s="135">
        <f>CD333*6</f>
        <v>3497647.608</v>
      </c>
      <c r="CG333" s="141">
        <f>CD333</f>
        <v>582941.268</v>
      </c>
      <c r="CH333" s="191"/>
      <c r="CI333" s="185">
        <v>0</v>
      </c>
      <c r="CJ333" s="191"/>
      <c r="CK333" s="135">
        <f>CI333*6</f>
        <v>0</v>
      </c>
      <c r="CL333" s="141">
        <f>CI333</f>
        <v>0</v>
      </c>
    </row>
    <row r="334" spans="1:90" ht="12.75">
      <c r="A334" s="3" t="s">
        <v>397</v>
      </c>
      <c r="B334" s="3" t="s">
        <v>384</v>
      </c>
      <c r="C334" s="3" t="s">
        <v>344</v>
      </c>
      <c r="D334" s="5">
        <f t="shared" si="251"/>
        <v>270484</v>
      </c>
      <c r="E334" s="18">
        <f>SUMIF($A$6:$BI$331,A334,$E$6:$E$331)</f>
        <v>1771</v>
      </c>
      <c r="F334" s="18">
        <f t="shared" si="252"/>
        <v>3531</v>
      </c>
      <c r="G334" s="215">
        <v>6.90414546320269</v>
      </c>
      <c r="H334" s="204">
        <f t="shared" si="254"/>
        <v>864</v>
      </c>
      <c r="I334"/>
      <c r="J334" s="197">
        <f t="shared" si="255"/>
        <v>37731</v>
      </c>
      <c r="K334" s="197">
        <f t="shared" si="256"/>
        <v>58900</v>
      </c>
      <c r="L334" s="197">
        <f t="shared" si="257"/>
        <v>71544</v>
      </c>
      <c r="M334" s="197">
        <f t="shared" si="258"/>
        <v>43797</v>
      </c>
      <c r="N334" s="197">
        <f t="shared" si="259"/>
        <v>31136</v>
      </c>
      <c r="O334" s="197">
        <f t="shared" si="260"/>
        <v>16723</v>
      </c>
      <c r="P334" s="197">
        <f t="shared" si="261"/>
        <v>9558</v>
      </c>
      <c r="Q334" s="197">
        <f t="shared" si="262"/>
        <v>1095</v>
      </c>
      <c r="R334" s="197">
        <f t="shared" si="263"/>
        <v>270484</v>
      </c>
      <c r="S334" s="5"/>
      <c r="T334" s="9">
        <f aca="true" t="shared" si="281" ref="T334:AA334">J334/$R$334</f>
        <v>0.13949438783809764</v>
      </c>
      <c r="U334" s="9">
        <f t="shared" si="281"/>
        <v>0.2177577971340264</v>
      </c>
      <c r="V334" s="9">
        <f t="shared" si="281"/>
        <v>0.2645036305289777</v>
      </c>
      <c r="W334" s="9">
        <f t="shared" si="281"/>
        <v>0.16192085298945594</v>
      </c>
      <c r="X334" s="9">
        <f t="shared" si="281"/>
        <v>0.11511216929652031</v>
      </c>
      <c r="Y334" s="9">
        <f t="shared" si="281"/>
        <v>0.0618262078348442</v>
      </c>
      <c r="Z334" s="9">
        <f t="shared" si="281"/>
        <v>0.035336655772615015</v>
      </c>
      <c r="AA334" s="9">
        <f t="shared" si="281"/>
        <v>0.0040482986054628</v>
      </c>
      <c r="AB334" s="9"/>
      <c r="AC334" s="197">
        <f aca="true" t="shared" si="282" ref="AC334:AC359">SUMIF($A$6:$BI$331,A334,$AC$6:$AC$331)</f>
        <v>292</v>
      </c>
      <c r="AD334" s="197">
        <f t="shared" si="265"/>
        <v>667</v>
      </c>
      <c r="AE334" s="197">
        <f t="shared" si="266"/>
        <v>761</v>
      </c>
      <c r="AF334" s="197">
        <f t="shared" si="267"/>
        <v>588</v>
      </c>
      <c r="AG334" s="197">
        <f t="shared" si="268"/>
        <v>398</v>
      </c>
      <c r="AH334" s="197">
        <f t="shared" si="269"/>
        <v>315</v>
      </c>
      <c r="AI334" s="197">
        <f t="shared" si="270"/>
        <v>149</v>
      </c>
      <c r="AJ334" s="197">
        <f t="shared" si="271"/>
        <v>18</v>
      </c>
      <c r="AK334" s="197">
        <f t="shared" si="272"/>
        <v>3188</v>
      </c>
      <c r="AL334" s="5"/>
      <c r="AV334">
        <f aca="true" t="shared" si="283" ref="AV334:AV359">SUMIF($A$6:$BI$331,A334,$AV$6:$AV$331)</f>
        <v>127</v>
      </c>
      <c r="AW334">
        <f t="shared" si="273"/>
        <v>112</v>
      </c>
      <c r="AX334">
        <f t="shared" si="274"/>
        <v>19</v>
      </c>
      <c r="AY334">
        <f t="shared" si="275"/>
        <v>43</v>
      </c>
      <c r="AZ334">
        <f t="shared" si="276"/>
        <v>46</v>
      </c>
      <c r="BA334">
        <f t="shared" si="277"/>
        <v>11</v>
      </c>
      <c r="BB334">
        <f t="shared" si="278"/>
        <v>-6</v>
      </c>
      <c r="BC334">
        <f t="shared" si="279"/>
        <v>-9</v>
      </c>
      <c r="BD334">
        <f t="shared" si="280"/>
        <v>343</v>
      </c>
      <c r="BG334" s="108"/>
      <c r="BH334" s="188">
        <v>789300.2306666668</v>
      </c>
      <c r="BI334" s="188"/>
      <c r="BJ334" s="18">
        <f aca="true" t="shared" si="284" ref="BJ334:BJ359">BH334*6</f>
        <v>4735801.384000001</v>
      </c>
      <c r="BK334" s="189">
        <v>0</v>
      </c>
      <c r="BL334" s="189">
        <v>0.2</v>
      </c>
      <c r="BM334" s="114">
        <f aca="true" t="shared" si="285" ref="BM334:BM359">BH334</f>
        <v>789300.2306666668</v>
      </c>
      <c r="BN334" s="192"/>
      <c r="BO334" s="185">
        <v>847331.996888889</v>
      </c>
      <c r="BP334" s="191"/>
      <c r="BQ334" s="135">
        <f aca="true" t="shared" si="286" ref="BQ334:BQ359">BO334*6</f>
        <v>5083991.981333334</v>
      </c>
      <c r="BR334" s="141">
        <f aca="true" t="shared" si="287" ref="BR334:BR359">BO334</f>
        <v>847331.996888889</v>
      </c>
      <c r="BS334" s="191"/>
      <c r="BT334" s="185">
        <v>766153.5697777779</v>
      </c>
      <c r="BU334" s="191"/>
      <c r="BV334" s="135">
        <f aca="true" t="shared" si="288" ref="BV334:BV359">BT334*6</f>
        <v>4596921.418666667</v>
      </c>
      <c r="BW334" s="141">
        <f aca="true" t="shared" si="289" ref="BW334:BW359">BT334</f>
        <v>766153.5697777779</v>
      </c>
      <c r="BX334" s="191"/>
      <c r="BY334" s="185">
        <v>737134.2133333334</v>
      </c>
      <c r="BZ334" s="191"/>
      <c r="CA334" s="135">
        <f aca="true" t="shared" si="290" ref="CA334:CA359">BY334*6</f>
        <v>4422805.28</v>
      </c>
      <c r="CB334" s="141">
        <f aca="true" t="shared" si="291" ref="CB334:CB359">BY334</f>
        <v>737134.2133333334</v>
      </c>
      <c r="CC334" s="191"/>
      <c r="CD334" s="230">
        <f aca="true" t="shared" si="292" ref="CD334:CD359">SUMIF($A$6:$A$331,A334,$CD$6:$CD$331)</f>
        <v>1082030.9711111113</v>
      </c>
      <c r="CE334" s="191"/>
      <c r="CF334" s="135">
        <f aca="true" t="shared" si="293" ref="CF334:CF359">CD334*6</f>
        <v>6492185.826666668</v>
      </c>
      <c r="CG334" s="141">
        <f aca="true" t="shared" si="294" ref="CG334:CG359">CD334</f>
        <v>1082030.9711111113</v>
      </c>
      <c r="CH334" s="191"/>
      <c r="CI334" s="185">
        <v>0</v>
      </c>
      <c r="CJ334" s="191"/>
      <c r="CK334" s="135">
        <f aca="true" t="shared" si="295" ref="CK334:CK359">CI334*6</f>
        <v>0</v>
      </c>
      <c r="CL334" s="141">
        <f aca="true" t="shared" si="296" ref="CL334:CL359">CI334</f>
        <v>0</v>
      </c>
    </row>
    <row r="335" spans="1:90" ht="12.75">
      <c r="A335" s="3" t="s">
        <v>376</v>
      </c>
      <c r="B335" s="3" t="s">
        <v>377</v>
      </c>
      <c r="C335" s="3" t="s">
        <v>370</v>
      </c>
      <c r="D335" s="5">
        <f t="shared" si="251"/>
        <v>241194</v>
      </c>
      <c r="E335" s="18">
        <f aca="true" t="shared" si="297" ref="E335:E359">SUMIF($A$6:$BI$331,A335,$E$6:$E$331)</f>
        <v>4030</v>
      </c>
      <c r="F335" s="18">
        <f t="shared" si="252"/>
        <v>1221</v>
      </c>
      <c r="G335" s="215">
        <v>4.851887470867014</v>
      </c>
      <c r="H335" s="204">
        <f>SUMIF($A$6:$BI$331,A335,$H$6:$H$331)</f>
        <v>324</v>
      </c>
      <c r="I335"/>
      <c r="J335" s="197">
        <f t="shared" si="255"/>
        <v>92216</v>
      </c>
      <c r="K335" s="197">
        <f t="shared" si="256"/>
        <v>46688</v>
      </c>
      <c r="L335" s="197">
        <f t="shared" si="257"/>
        <v>40396</v>
      </c>
      <c r="M335" s="197">
        <f t="shared" si="258"/>
        <v>30254</v>
      </c>
      <c r="N335" s="197">
        <f t="shared" si="259"/>
        <v>18596</v>
      </c>
      <c r="O335" s="197">
        <f t="shared" si="260"/>
        <v>8420</v>
      </c>
      <c r="P335" s="197">
        <f t="shared" si="261"/>
        <v>4222</v>
      </c>
      <c r="Q335" s="197">
        <f t="shared" si="262"/>
        <v>402</v>
      </c>
      <c r="R335" s="197">
        <f t="shared" si="263"/>
        <v>241194</v>
      </c>
      <c r="S335" s="5"/>
      <c r="T335" s="9">
        <f aca="true" t="shared" si="298" ref="T335:AA335">J335/$R$335</f>
        <v>0.38233123543703407</v>
      </c>
      <c r="U335" s="9">
        <f t="shared" si="298"/>
        <v>0.19357032098642588</v>
      </c>
      <c r="V335" s="9">
        <f t="shared" si="298"/>
        <v>0.16748343656973225</v>
      </c>
      <c r="W335" s="9">
        <f t="shared" si="298"/>
        <v>0.12543429770226458</v>
      </c>
      <c r="X335" s="9">
        <f t="shared" si="298"/>
        <v>0.07709976201729728</v>
      </c>
      <c r="Y335" s="9">
        <f t="shared" si="298"/>
        <v>0.03490965778584874</v>
      </c>
      <c r="Z335" s="9">
        <f t="shared" si="298"/>
        <v>0.017504581374329378</v>
      </c>
      <c r="AA335" s="9">
        <f t="shared" si="298"/>
        <v>0.0016667081270678374</v>
      </c>
      <c r="AB335" s="9"/>
      <c r="AC335" s="197">
        <f t="shared" si="282"/>
        <v>213</v>
      </c>
      <c r="AD335" s="197">
        <f t="shared" si="265"/>
        <v>357</v>
      </c>
      <c r="AE335" s="197">
        <f t="shared" si="266"/>
        <v>260</v>
      </c>
      <c r="AF335" s="197">
        <f t="shared" si="267"/>
        <v>235</v>
      </c>
      <c r="AG335" s="197">
        <f t="shared" si="268"/>
        <v>147</v>
      </c>
      <c r="AH335" s="197">
        <f t="shared" si="269"/>
        <v>59</v>
      </c>
      <c r="AI335" s="197">
        <f t="shared" si="270"/>
        <v>0</v>
      </c>
      <c r="AJ335" s="197">
        <f t="shared" si="271"/>
        <v>3</v>
      </c>
      <c r="AK335" s="197">
        <f t="shared" si="272"/>
        <v>1274</v>
      </c>
      <c r="AL335" s="5"/>
      <c r="AV335">
        <f t="shared" si="283"/>
        <v>-63</v>
      </c>
      <c r="AW335">
        <f t="shared" si="273"/>
        <v>45</v>
      </c>
      <c r="AX335">
        <f t="shared" si="274"/>
        <v>-28</v>
      </c>
      <c r="AY335">
        <f t="shared" si="275"/>
        <v>12</v>
      </c>
      <c r="AZ335">
        <f t="shared" si="276"/>
        <v>-11</v>
      </c>
      <c r="BA335">
        <f t="shared" si="277"/>
        <v>-17</v>
      </c>
      <c r="BB335">
        <f t="shared" si="278"/>
        <v>10</v>
      </c>
      <c r="BC335">
        <f t="shared" si="279"/>
        <v>-1</v>
      </c>
      <c r="BD335">
        <f t="shared" si="280"/>
        <v>-53</v>
      </c>
      <c r="BG335" s="108"/>
      <c r="BH335" s="188">
        <v>149199.14</v>
      </c>
      <c r="BI335" s="188"/>
      <c r="BJ335" s="18">
        <f t="shared" si="284"/>
        <v>895194.8400000001</v>
      </c>
      <c r="BK335" s="189">
        <v>0</v>
      </c>
      <c r="BL335" s="189">
        <v>0.2</v>
      </c>
      <c r="BM335" s="114">
        <f t="shared" si="285"/>
        <v>149199.14</v>
      </c>
      <c r="BN335" s="192"/>
      <c r="BO335" s="185">
        <v>172728.43422222222</v>
      </c>
      <c r="BP335" s="191"/>
      <c r="BQ335" s="135">
        <f t="shared" si="286"/>
        <v>1036370.6053333334</v>
      </c>
      <c r="BR335" s="141">
        <f t="shared" si="287"/>
        <v>172728.43422222222</v>
      </c>
      <c r="BS335" s="191"/>
      <c r="BT335" s="185">
        <v>260479.23222222223</v>
      </c>
      <c r="BU335" s="191"/>
      <c r="BV335" s="135">
        <f t="shared" si="288"/>
        <v>1562875.3933333333</v>
      </c>
      <c r="BW335" s="141">
        <f t="shared" si="289"/>
        <v>260479.23222222223</v>
      </c>
      <c r="BX335" s="191"/>
      <c r="BY335" s="185">
        <v>392898.45333333337</v>
      </c>
      <c r="BZ335" s="191"/>
      <c r="CA335" s="135">
        <f t="shared" si="290"/>
        <v>2357390.72</v>
      </c>
      <c r="CB335" s="141">
        <f t="shared" si="291"/>
        <v>392898.45333333337</v>
      </c>
      <c r="CC335" s="191"/>
      <c r="CD335" s="230">
        <f t="shared" si="292"/>
        <v>349582.83511111117</v>
      </c>
      <c r="CE335" s="191"/>
      <c r="CF335" s="135">
        <f t="shared" si="293"/>
        <v>2097497.010666667</v>
      </c>
      <c r="CG335" s="141">
        <f t="shared" si="294"/>
        <v>349582.83511111117</v>
      </c>
      <c r="CH335" s="191"/>
      <c r="CI335" s="185">
        <v>0</v>
      </c>
      <c r="CJ335" s="191"/>
      <c r="CK335" s="135">
        <f t="shared" si="295"/>
        <v>0</v>
      </c>
      <c r="CL335" s="141">
        <f t="shared" si="296"/>
        <v>0</v>
      </c>
    </row>
    <row r="336" spans="1:90" ht="12.75">
      <c r="A336" s="3" t="s">
        <v>378</v>
      </c>
      <c r="B336" s="3" t="s">
        <v>379</v>
      </c>
      <c r="C336" s="3" t="s">
        <v>366</v>
      </c>
      <c r="D336" s="5">
        <f t="shared" si="251"/>
        <v>349837</v>
      </c>
      <c r="E336" s="18">
        <f t="shared" si="297"/>
        <v>4462</v>
      </c>
      <c r="F336" s="18">
        <f t="shared" si="252"/>
        <v>1838</v>
      </c>
      <c r="G336" s="215">
        <v>5.507171123541583</v>
      </c>
      <c r="H336" s="204">
        <f t="shared" si="254"/>
        <v>362</v>
      </c>
      <c r="I336"/>
      <c r="J336" s="197">
        <f t="shared" si="255"/>
        <v>132855</v>
      </c>
      <c r="K336" s="197">
        <f t="shared" si="256"/>
        <v>78816</v>
      </c>
      <c r="L336" s="197">
        <f t="shared" si="257"/>
        <v>58234</v>
      </c>
      <c r="M336" s="197">
        <f t="shared" si="258"/>
        <v>38264</v>
      </c>
      <c r="N336" s="197">
        <f t="shared" si="259"/>
        <v>22845</v>
      </c>
      <c r="O336" s="197">
        <f t="shared" si="260"/>
        <v>11481</v>
      </c>
      <c r="P336" s="197">
        <f t="shared" si="261"/>
        <v>6815</v>
      </c>
      <c r="Q336" s="197">
        <f t="shared" si="262"/>
        <v>527</v>
      </c>
      <c r="R336" s="197">
        <f t="shared" si="263"/>
        <v>349837</v>
      </c>
      <c r="S336" s="5"/>
      <c r="T336" s="9">
        <f aca="true" t="shared" si="299" ref="T336:AA336">J336/$R$336</f>
        <v>0.3797625751421376</v>
      </c>
      <c r="U336" s="9">
        <f t="shared" si="299"/>
        <v>0.2252934938271252</v>
      </c>
      <c r="V336" s="9">
        <f t="shared" si="299"/>
        <v>0.1664603801198844</v>
      </c>
      <c r="W336" s="9">
        <f t="shared" si="299"/>
        <v>0.10937665255533291</v>
      </c>
      <c r="X336" s="9">
        <f t="shared" si="299"/>
        <v>0.06530184057146614</v>
      </c>
      <c r="Y336" s="9">
        <f t="shared" si="299"/>
        <v>0.03281814101996072</v>
      </c>
      <c r="Z336" s="9">
        <f t="shared" si="299"/>
        <v>0.01948050091899942</v>
      </c>
      <c r="AA336" s="9">
        <f t="shared" si="299"/>
        <v>0.001506415845093572</v>
      </c>
      <c r="AB336" s="9"/>
      <c r="AC336" s="197">
        <f t="shared" si="282"/>
        <v>385</v>
      </c>
      <c r="AD336" s="197">
        <f t="shared" si="265"/>
        <v>541</v>
      </c>
      <c r="AE336" s="197">
        <f t="shared" si="266"/>
        <v>299</v>
      </c>
      <c r="AF336" s="197">
        <f t="shared" si="267"/>
        <v>273</v>
      </c>
      <c r="AG336" s="197">
        <f t="shared" si="268"/>
        <v>177</v>
      </c>
      <c r="AH336" s="197">
        <f t="shared" si="269"/>
        <v>77</v>
      </c>
      <c r="AI336" s="197">
        <f t="shared" si="270"/>
        <v>27</v>
      </c>
      <c r="AJ336" s="197">
        <f t="shared" si="271"/>
        <v>2</v>
      </c>
      <c r="AK336" s="197">
        <f t="shared" si="272"/>
        <v>1781</v>
      </c>
      <c r="AL336" s="5"/>
      <c r="AV336">
        <f t="shared" si="283"/>
        <v>-33</v>
      </c>
      <c r="AW336">
        <f t="shared" si="273"/>
        <v>53</v>
      </c>
      <c r="AX336">
        <f t="shared" si="274"/>
        <v>-4</v>
      </c>
      <c r="AY336">
        <f t="shared" si="275"/>
        <v>18</v>
      </c>
      <c r="AZ336">
        <f t="shared" si="276"/>
        <v>39</v>
      </c>
      <c r="BA336">
        <f t="shared" si="277"/>
        <v>4</v>
      </c>
      <c r="BB336">
        <f t="shared" si="278"/>
        <v>-19</v>
      </c>
      <c r="BC336">
        <f t="shared" si="279"/>
        <v>-1</v>
      </c>
      <c r="BD336">
        <f t="shared" si="280"/>
        <v>57</v>
      </c>
      <c r="BG336" s="108"/>
      <c r="BH336" s="188">
        <v>385071.3066666667</v>
      </c>
      <c r="BI336" s="188"/>
      <c r="BJ336" s="18">
        <f t="shared" si="284"/>
        <v>2310427.8400000003</v>
      </c>
      <c r="BK336" s="189">
        <v>0</v>
      </c>
      <c r="BL336" s="189">
        <v>0.2</v>
      </c>
      <c r="BM336" s="114">
        <f t="shared" si="285"/>
        <v>385071.3066666667</v>
      </c>
      <c r="BN336" s="192"/>
      <c r="BO336" s="185">
        <v>454512.79666666663</v>
      </c>
      <c r="BP336" s="191"/>
      <c r="BQ336" s="135">
        <f t="shared" si="286"/>
        <v>2727076.78</v>
      </c>
      <c r="BR336" s="141">
        <f t="shared" si="287"/>
        <v>454512.79666666663</v>
      </c>
      <c r="BS336" s="191"/>
      <c r="BT336" s="185">
        <v>466257.15288888896</v>
      </c>
      <c r="BU336" s="191"/>
      <c r="BV336" s="135">
        <f t="shared" si="288"/>
        <v>2797542.9173333338</v>
      </c>
      <c r="BW336" s="141">
        <f t="shared" si="289"/>
        <v>466257.15288888896</v>
      </c>
      <c r="BX336" s="191"/>
      <c r="BY336" s="185">
        <v>409782.63999999996</v>
      </c>
      <c r="BZ336" s="191"/>
      <c r="CA336" s="135">
        <f t="shared" si="290"/>
        <v>2458695.84</v>
      </c>
      <c r="CB336" s="141">
        <f t="shared" si="291"/>
        <v>409782.63999999996</v>
      </c>
      <c r="CC336" s="191"/>
      <c r="CD336" s="230">
        <f t="shared" si="292"/>
        <v>508664.2595555556</v>
      </c>
      <c r="CE336" s="191"/>
      <c r="CF336" s="135">
        <f t="shared" si="293"/>
        <v>3051985.5573333334</v>
      </c>
      <c r="CG336" s="141">
        <f t="shared" si="294"/>
        <v>508664.2595555556</v>
      </c>
      <c r="CH336" s="191"/>
      <c r="CI336" s="185">
        <v>0</v>
      </c>
      <c r="CJ336" s="191"/>
      <c r="CK336" s="135">
        <f t="shared" si="295"/>
        <v>0</v>
      </c>
      <c r="CL336" s="141">
        <f t="shared" si="296"/>
        <v>0</v>
      </c>
    </row>
    <row r="337" spans="1:90" ht="12.75">
      <c r="A337" s="3" t="s">
        <v>405</v>
      </c>
      <c r="B337" s="3" t="s">
        <v>389</v>
      </c>
      <c r="C337" s="3" t="s">
        <v>363</v>
      </c>
      <c r="D337" s="5">
        <f t="shared" si="251"/>
        <v>357515</v>
      </c>
      <c r="E337" s="18">
        <f t="shared" si="297"/>
        <v>2429</v>
      </c>
      <c r="F337" s="18">
        <f t="shared" si="252"/>
        <v>3832</v>
      </c>
      <c r="G337" s="215">
        <v>8.622505478370446</v>
      </c>
      <c r="H337" s="204">
        <f t="shared" si="254"/>
        <v>870</v>
      </c>
      <c r="I337"/>
      <c r="J337" s="197">
        <f t="shared" si="255"/>
        <v>57758</v>
      </c>
      <c r="K337" s="197">
        <f t="shared" si="256"/>
        <v>82287</v>
      </c>
      <c r="L337" s="197">
        <f t="shared" si="257"/>
        <v>76974</v>
      </c>
      <c r="M337" s="197">
        <f t="shared" si="258"/>
        <v>62524</v>
      </c>
      <c r="N337" s="197">
        <f t="shared" si="259"/>
        <v>42540</v>
      </c>
      <c r="O337" s="197">
        <f t="shared" si="260"/>
        <v>21879</v>
      </c>
      <c r="P337" s="197">
        <f t="shared" si="261"/>
        <v>12652</v>
      </c>
      <c r="Q337" s="197">
        <f t="shared" si="262"/>
        <v>901</v>
      </c>
      <c r="R337" s="197">
        <f t="shared" si="263"/>
        <v>357515</v>
      </c>
      <c r="S337" s="5"/>
      <c r="T337" s="9">
        <f aca="true" t="shared" si="300" ref="T337:AA337">J337/$R$337</f>
        <v>0.16155406066878314</v>
      </c>
      <c r="U337" s="9">
        <f t="shared" si="300"/>
        <v>0.23016376935233487</v>
      </c>
      <c r="V337" s="9">
        <f t="shared" si="300"/>
        <v>0.21530285442568844</v>
      </c>
      <c r="W337" s="9">
        <f t="shared" si="300"/>
        <v>0.17488496986140442</v>
      </c>
      <c r="X337" s="9">
        <f t="shared" si="300"/>
        <v>0.11898801448890256</v>
      </c>
      <c r="Y337" s="9">
        <f t="shared" si="300"/>
        <v>0.061197432275568855</v>
      </c>
      <c r="Z337" s="9">
        <f t="shared" si="300"/>
        <v>0.03538872494860355</v>
      </c>
      <c r="AA337" s="9">
        <f t="shared" si="300"/>
        <v>0.0025201739787141797</v>
      </c>
      <c r="AB337" s="9"/>
      <c r="AC337" s="197">
        <f t="shared" si="282"/>
        <v>597</v>
      </c>
      <c r="AD337" s="197">
        <f t="shared" si="265"/>
        <v>663</v>
      </c>
      <c r="AE337" s="197">
        <f t="shared" si="266"/>
        <v>802</v>
      </c>
      <c r="AF337" s="197">
        <f t="shared" si="267"/>
        <v>793</v>
      </c>
      <c r="AG337" s="197">
        <f t="shared" si="268"/>
        <v>381</v>
      </c>
      <c r="AH337" s="197">
        <f t="shared" si="269"/>
        <v>230</v>
      </c>
      <c r="AI337" s="197">
        <f t="shared" si="270"/>
        <v>85</v>
      </c>
      <c r="AJ337" s="197">
        <f t="shared" si="271"/>
        <v>23</v>
      </c>
      <c r="AK337" s="197">
        <f t="shared" si="272"/>
        <v>3574</v>
      </c>
      <c r="AL337" s="5"/>
      <c r="AV337">
        <f t="shared" si="283"/>
        <v>94</v>
      </c>
      <c r="AW337">
        <f t="shared" si="273"/>
        <v>-12</v>
      </c>
      <c r="AX337">
        <f t="shared" si="274"/>
        <v>69</v>
      </c>
      <c r="AY337">
        <f t="shared" si="275"/>
        <v>56</v>
      </c>
      <c r="AZ337">
        <f t="shared" si="276"/>
        <v>42</v>
      </c>
      <c r="BA337">
        <f t="shared" si="277"/>
        <v>8</v>
      </c>
      <c r="BB337">
        <f t="shared" si="278"/>
        <v>0</v>
      </c>
      <c r="BC337">
        <f t="shared" si="279"/>
        <v>1</v>
      </c>
      <c r="BD337">
        <f t="shared" si="280"/>
        <v>258</v>
      </c>
      <c r="BG337" s="108"/>
      <c r="BH337" s="188">
        <v>633384.7306666668</v>
      </c>
      <c r="BI337" s="188"/>
      <c r="BJ337" s="18">
        <f t="shared" si="284"/>
        <v>3800308.3840000005</v>
      </c>
      <c r="BK337" s="189">
        <v>0</v>
      </c>
      <c r="BL337" s="189">
        <v>0.2</v>
      </c>
      <c r="BM337" s="114">
        <f t="shared" si="285"/>
        <v>633384.7306666668</v>
      </c>
      <c r="BN337" s="192"/>
      <c r="BO337" s="185">
        <v>940177.7764444444</v>
      </c>
      <c r="BP337" s="191"/>
      <c r="BQ337" s="135">
        <f t="shared" si="286"/>
        <v>5641066.658666667</v>
      </c>
      <c r="BR337" s="141">
        <f t="shared" si="287"/>
        <v>940177.7764444444</v>
      </c>
      <c r="BS337" s="191"/>
      <c r="BT337" s="185">
        <v>718940.9508888889</v>
      </c>
      <c r="BU337" s="191"/>
      <c r="BV337" s="135">
        <f t="shared" si="288"/>
        <v>4313645.705333333</v>
      </c>
      <c r="BW337" s="141">
        <f t="shared" si="289"/>
        <v>718940.9508888889</v>
      </c>
      <c r="BX337" s="191"/>
      <c r="BY337" s="185">
        <v>841441.5733333334</v>
      </c>
      <c r="BZ337" s="191"/>
      <c r="CA337" s="135">
        <f t="shared" si="290"/>
        <v>5048649.44</v>
      </c>
      <c r="CB337" s="141">
        <f t="shared" si="291"/>
        <v>841441.5733333334</v>
      </c>
      <c r="CC337" s="191"/>
      <c r="CD337" s="230">
        <f t="shared" si="292"/>
        <v>1129785.170666667</v>
      </c>
      <c r="CE337" s="191"/>
      <c r="CF337" s="135">
        <f t="shared" si="293"/>
        <v>6778711.024000002</v>
      </c>
      <c r="CG337" s="141">
        <f t="shared" si="294"/>
        <v>1129785.170666667</v>
      </c>
      <c r="CH337" s="191"/>
      <c r="CI337" s="185">
        <v>0</v>
      </c>
      <c r="CJ337" s="191"/>
      <c r="CK337" s="135">
        <f t="shared" si="295"/>
        <v>0</v>
      </c>
      <c r="CL337" s="141">
        <f t="shared" si="296"/>
        <v>0</v>
      </c>
    </row>
    <row r="338" spans="1:90" ht="12.75">
      <c r="A338" s="3" t="s">
        <v>401</v>
      </c>
      <c r="B338" s="3" t="s">
        <v>389</v>
      </c>
      <c r="C338" s="3" t="s">
        <v>358</v>
      </c>
      <c r="D338" s="5">
        <f t="shared" si="251"/>
        <v>197204</v>
      </c>
      <c r="E338" s="18">
        <f t="shared" si="297"/>
        <v>1392</v>
      </c>
      <c r="F338" s="18">
        <f t="shared" si="252"/>
        <v>1187</v>
      </c>
      <c r="G338" s="215">
        <v>9.443601265760002</v>
      </c>
      <c r="H338" s="204">
        <f t="shared" si="254"/>
        <v>257</v>
      </c>
      <c r="I338"/>
      <c r="J338" s="197">
        <f t="shared" si="255"/>
        <v>21005</v>
      </c>
      <c r="K338" s="197">
        <f t="shared" si="256"/>
        <v>32476</v>
      </c>
      <c r="L338" s="197">
        <f t="shared" si="257"/>
        <v>46092</v>
      </c>
      <c r="M338" s="197">
        <f t="shared" si="258"/>
        <v>40697</v>
      </c>
      <c r="N338" s="197">
        <f t="shared" si="259"/>
        <v>31556</v>
      </c>
      <c r="O338" s="197">
        <f t="shared" si="260"/>
        <v>16273</v>
      </c>
      <c r="P338" s="197">
        <f t="shared" si="261"/>
        <v>8365</v>
      </c>
      <c r="Q338" s="197">
        <f t="shared" si="262"/>
        <v>740</v>
      </c>
      <c r="R338" s="197">
        <f t="shared" si="263"/>
        <v>197204</v>
      </c>
      <c r="S338" s="5"/>
      <c r="T338" s="9">
        <f aca="true" t="shared" si="301" ref="T338:AA338">J338/$R$338</f>
        <v>0.10651406665179206</v>
      </c>
      <c r="U338" s="9">
        <f t="shared" si="301"/>
        <v>0.16468225796636984</v>
      </c>
      <c r="V338" s="9">
        <f t="shared" si="301"/>
        <v>0.2337275105981623</v>
      </c>
      <c r="W338" s="9">
        <f t="shared" si="301"/>
        <v>0.2063700533457739</v>
      </c>
      <c r="X338" s="9">
        <f t="shared" si="301"/>
        <v>0.16001703819395144</v>
      </c>
      <c r="Y338" s="9">
        <f t="shared" si="301"/>
        <v>0.0825186101701791</v>
      </c>
      <c r="Z338" s="9">
        <f t="shared" si="301"/>
        <v>0.04241800369160869</v>
      </c>
      <c r="AA338" s="9">
        <f t="shared" si="301"/>
        <v>0.0037524593821626337</v>
      </c>
      <c r="AB338" s="9"/>
      <c r="AC338" s="197">
        <f t="shared" si="282"/>
        <v>133</v>
      </c>
      <c r="AD338" s="197">
        <f t="shared" si="265"/>
        <v>122</v>
      </c>
      <c r="AE338" s="197">
        <f t="shared" si="266"/>
        <v>234</v>
      </c>
      <c r="AF338" s="197">
        <f t="shared" si="267"/>
        <v>181</v>
      </c>
      <c r="AG338" s="197">
        <f t="shared" si="268"/>
        <v>136</v>
      </c>
      <c r="AH338" s="197">
        <f t="shared" si="269"/>
        <v>163</v>
      </c>
      <c r="AI338" s="197">
        <f t="shared" si="270"/>
        <v>74</v>
      </c>
      <c r="AJ338" s="197">
        <f t="shared" si="271"/>
        <v>12</v>
      </c>
      <c r="AK338" s="197">
        <f t="shared" si="272"/>
        <v>1055</v>
      </c>
      <c r="AL338" s="5"/>
      <c r="AV338">
        <f t="shared" si="283"/>
        <v>89</v>
      </c>
      <c r="AW338">
        <f t="shared" si="273"/>
        <v>5</v>
      </c>
      <c r="AX338">
        <f t="shared" si="274"/>
        <v>-4</v>
      </c>
      <c r="AY338">
        <f t="shared" si="275"/>
        <v>11</v>
      </c>
      <c r="AZ338">
        <f t="shared" si="276"/>
        <v>8</v>
      </c>
      <c r="BA338">
        <f t="shared" si="277"/>
        <v>12</v>
      </c>
      <c r="BB338">
        <f t="shared" si="278"/>
        <v>7</v>
      </c>
      <c r="BC338">
        <f t="shared" si="279"/>
        <v>4</v>
      </c>
      <c r="BD338">
        <f t="shared" si="280"/>
        <v>132</v>
      </c>
      <c r="BG338" s="108"/>
      <c r="BH338" s="188">
        <v>267822.8506666667</v>
      </c>
      <c r="BI338" s="188"/>
      <c r="BJ338" s="18">
        <f t="shared" si="284"/>
        <v>1606937.1040000003</v>
      </c>
      <c r="BK338" s="189">
        <v>0</v>
      </c>
      <c r="BL338" s="189">
        <v>0.2</v>
      </c>
      <c r="BM338" s="114">
        <f t="shared" si="285"/>
        <v>267822.8506666667</v>
      </c>
      <c r="BN338" s="192"/>
      <c r="BO338" s="185">
        <v>299678.38244444446</v>
      </c>
      <c r="BP338" s="191"/>
      <c r="BQ338" s="135">
        <f t="shared" si="286"/>
        <v>1798070.2946666668</v>
      </c>
      <c r="BR338" s="141">
        <f t="shared" si="287"/>
        <v>299678.38244444446</v>
      </c>
      <c r="BS338" s="191"/>
      <c r="BT338" s="185">
        <v>313242.77622222225</v>
      </c>
      <c r="BU338" s="191"/>
      <c r="BV338" s="135">
        <f t="shared" si="288"/>
        <v>1879456.6573333335</v>
      </c>
      <c r="BW338" s="141">
        <f t="shared" si="289"/>
        <v>313242.77622222225</v>
      </c>
      <c r="BX338" s="191"/>
      <c r="BY338" s="185">
        <v>383260.6933333333</v>
      </c>
      <c r="BZ338" s="191"/>
      <c r="CA338" s="135">
        <f t="shared" si="290"/>
        <v>2299564.1599999997</v>
      </c>
      <c r="CB338" s="141">
        <f t="shared" si="291"/>
        <v>383260.6933333333</v>
      </c>
      <c r="CC338" s="191"/>
      <c r="CD338" s="230">
        <f t="shared" si="292"/>
        <v>381755.444</v>
      </c>
      <c r="CE338" s="191"/>
      <c r="CF338" s="135">
        <f t="shared" si="293"/>
        <v>2290532.664</v>
      </c>
      <c r="CG338" s="141">
        <f t="shared" si="294"/>
        <v>381755.444</v>
      </c>
      <c r="CH338" s="191"/>
      <c r="CI338" s="185">
        <v>0</v>
      </c>
      <c r="CJ338" s="191"/>
      <c r="CK338" s="135">
        <f t="shared" si="295"/>
        <v>0</v>
      </c>
      <c r="CL338" s="141">
        <f t="shared" si="296"/>
        <v>0</v>
      </c>
    </row>
    <row r="339" spans="1:90" ht="12.75">
      <c r="A339" s="3" t="s">
        <v>406</v>
      </c>
      <c r="B339" s="3" t="s">
        <v>375</v>
      </c>
      <c r="C339" s="3" t="s">
        <v>355</v>
      </c>
      <c r="D339" s="5">
        <f t="shared" si="251"/>
        <v>246051</v>
      </c>
      <c r="E339" s="18">
        <f t="shared" si="297"/>
        <v>1996</v>
      </c>
      <c r="F339" s="18">
        <f t="shared" si="252"/>
        <v>1378</v>
      </c>
      <c r="G339" s="215">
        <v>8.738849923806468</v>
      </c>
      <c r="H339" s="204">
        <f t="shared" si="254"/>
        <v>448</v>
      </c>
      <c r="I339"/>
      <c r="J339" s="197">
        <f t="shared" si="255"/>
        <v>35530</v>
      </c>
      <c r="K339" s="197">
        <f t="shared" si="256"/>
        <v>45221</v>
      </c>
      <c r="L339" s="197">
        <f t="shared" si="257"/>
        <v>57491</v>
      </c>
      <c r="M339" s="197">
        <f t="shared" si="258"/>
        <v>46408</v>
      </c>
      <c r="N339" s="197">
        <f t="shared" si="259"/>
        <v>30344</v>
      </c>
      <c r="O339" s="197">
        <f t="shared" si="260"/>
        <v>16831</v>
      </c>
      <c r="P339" s="197">
        <f t="shared" si="261"/>
        <v>12733</v>
      </c>
      <c r="Q339" s="197">
        <f t="shared" si="262"/>
        <v>1493</v>
      </c>
      <c r="R339" s="197">
        <f t="shared" si="263"/>
        <v>246051</v>
      </c>
      <c r="S339" s="5"/>
      <c r="T339" s="9">
        <f aca="true" t="shared" si="302" ref="T339:AA339">J339/$R$339</f>
        <v>0.14440095752506593</v>
      </c>
      <c r="U339" s="9">
        <f t="shared" si="302"/>
        <v>0.18378710104815668</v>
      </c>
      <c r="V339" s="9">
        <f t="shared" si="302"/>
        <v>0.23365481140088842</v>
      </c>
      <c r="W339" s="9">
        <f t="shared" si="302"/>
        <v>0.18861130416051958</v>
      </c>
      <c r="X339" s="9">
        <f t="shared" si="302"/>
        <v>0.12332402631974672</v>
      </c>
      <c r="Y339" s="9">
        <f t="shared" si="302"/>
        <v>0.06840451776257768</v>
      </c>
      <c r="Z339" s="9">
        <f t="shared" si="302"/>
        <v>0.05174943406041837</v>
      </c>
      <c r="AA339" s="9">
        <f t="shared" si="302"/>
        <v>0.00606784772262661</v>
      </c>
      <c r="AB339" s="9"/>
      <c r="AC339" s="197">
        <f t="shared" si="282"/>
        <v>13</v>
      </c>
      <c r="AD339" s="197">
        <f t="shared" si="265"/>
        <v>300</v>
      </c>
      <c r="AE339" s="197">
        <f t="shared" si="266"/>
        <v>311</v>
      </c>
      <c r="AF339" s="197">
        <f t="shared" si="267"/>
        <v>326</v>
      </c>
      <c r="AG339" s="197">
        <f t="shared" si="268"/>
        <v>267</v>
      </c>
      <c r="AH339" s="197">
        <f t="shared" si="269"/>
        <v>88</v>
      </c>
      <c r="AI339" s="197">
        <f t="shared" si="270"/>
        <v>112</v>
      </c>
      <c r="AJ339" s="197">
        <f t="shared" si="271"/>
        <v>9</v>
      </c>
      <c r="AK339" s="197">
        <f t="shared" si="272"/>
        <v>1426</v>
      </c>
      <c r="AL339" s="5"/>
      <c r="AV339">
        <f t="shared" si="283"/>
        <v>-19</v>
      </c>
      <c r="AW339">
        <f t="shared" si="273"/>
        <v>-24</v>
      </c>
      <c r="AX339">
        <f t="shared" si="274"/>
        <v>25</v>
      </c>
      <c r="AY339">
        <f t="shared" si="275"/>
        <v>-21</v>
      </c>
      <c r="AZ339">
        <f t="shared" si="276"/>
        <v>-2</v>
      </c>
      <c r="BA339">
        <f t="shared" si="277"/>
        <v>8</v>
      </c>
      <c r="BB339">
        <f t="shared" si="278"/>
        <v>-9</v>
      </c>
      <c r="BC339">
        <f t="shared" si="279"/>
        <v>-6</v>
      </c>
      <c r="BD339">
        <f t="shared" si="280"/>
        <v>-48</v>
      </c>
      <c r="BG339" s="108"/>
      <c r="BH339" s="188">
        <v>375156.68</v>
      </c>
      <c r="BI339" s="188"/>
      <c r="BJ339" s="18">
        <f t="shared" si="284"/>
        <v>2250940.08</v>
      </c>
      <c r="BK339" s="189">
        <v>0</v>
      </c>
      <c r="BL339" s="189">
        <v>0.2</v>
      </c>
      <c r="BM339" s="114">
        <f t="shared" si="285"/>
        <v>375156.68</v>
      </c>
      <c r="BN339" s="192"/>
      <c r="BO339" s="185">
        <v>455473.91333333333</v>
      </c>
      <c r="BP339" s="191"/>
      <c r="BQ339" s="135">
        <f t="shared" si="286"/>
        <v>2732843.48</v>
      </c>
      <c r="BR339" s="141">
        <f t="shared" si="287"/>
        <v>455473.91333333333</v>
      </c>
      <c r="BS339" s="191"/>
      <c r="BT339" s="185">
        <v>464777.8911111112</v>
      </c>
      <c r="BU339" s="191"/>
      <c r="BV339" s="135">
        <f t="shared" si="288"/>
        <v>2788667.346666667</v>
      </c>
      <c r="BW339" s="141">
        <f t="shared" si="289"/>
        <v>464777.8911111112</v>
      </c>
      <c r="BX339" s="191"/>
      <c r="BY339" s="185">
        <v>520879.30666666664</v>
      </c>
      <c r="BZ339" s="191"/>
      <c r="CA339" s="135">
        <f t="shared" si="290"/>
        <v>3125275.84</v>
      </c>
      <c r="CB339" s="141">
        <f t="shared" si="291"/>
        <v>520879.30666666664</v>
      </c>
      <c r="CC339" s="191"/>
      <c r="CD339" s="230">
        <f t="shared" si="292"/>
        <v>458411.6928888889</v>
      </c>
      <c r="CE339" s="191"/>
      <c r="CF339" s="135">
        <f t="shared" si="293"/>
        <v>2750470.157333333</v>
      </c>
      <c r="CG339" s="141">
        <f t="shared" si="294"/>
        <v>458411.6928888889</v>
      </c>
      <c r="CH339" s="191"/>
      <c r="CI339" s="185">
        <v>0</v>
      </c>
      <c r="CJ339" s="191"/>
      <c r="CK339" s="135">
        <f t="shared" si="295"/>
        <v>0</v>
      </c>
      <c r="CL339" s="141">
        <f t="shared" si="296"/>
        <v>0</v>
      </c>
    </row>
    <row r="340" spans="1:90" ht="12.75">
      <c r="A340" s="3" t="s">
        <v>387</v>
      </c>
      <c r="B340" s="3" t="s">
        <v>384</v>
      </c>
      <c r="C340" s="3" t="s">
        <v>351</v>
      </c>
      <c r="D340" s="5">
        <f t="shared" si="251"/>
        <v>616088</v>
      </c>
      <c r="E340" s="18">
        <f t="shared" si="297"/>
        <v>4096</v>
      </c>
      <c r="F340" s="18">
        <f t="shared" si="252"/>
        <v>3659</v>
      </c>
      <c r="G340" s="215">
        <v>7.867556192697829</v>
      </c>
      <c r="H340" s="204">
        <f t="shared" si="254"/>
        <v>478</v>
      </c>
      <c r="I340"/>
      <c r="J340" s="197">
        <f t="shared" si="255"/>
        <v>53052</v>
      </c>
      <c r="K340" s="197">
        <f t="shared" si="256"/>
        <v>113247</v>
      </c>
      <c r="L340" s="197">
        <f t="shared" si="257"/>
        <v>182095</v>
      </c>
      <c r="M340" s="197">
        <f t="shared" si="258"/>
        <v>120188</v>
      </c>
      <c r="N340" s="197">
        <f t="shared" si="259"/>
        <v>73846</v>
      </c>
      <c r="O340" s="197">
        <f t="shared" si="260"/>
        <v>42160</v>
      </c>
      <c r="P340" s="197">
        <f t="shared" si="261"/>
        <v>28094</v>
      </c>
      <c r="Q340" s="197">
        <f t="shared" si="262"/>
        <v>3406</v>
      </c>
      <c r="R340" s="197">
        <f t="shared" si="263"/>
        <v>616088</v>
      </c>
      <c r="S340" s="5"/>
      <c r="T340" s="9">
        <f aca="true" t="shared" si="303" ref="T340:AA340">J340/$R$340</f>
        <v>0.08611107504122788</v>
      </c>
      <c r="U340" s="9">
        <f t="shared" si="303"/>
        <v>0.18381627299996103</v>
      </c>
      <c r="V340" s="9">
        <f t="shared" si="303"/>
        <v>0.2955665424419888</v>
      </c>
      <c r="W340" s="9">
        <f t="shared" si="303"/>
        <v>0.19508252067886406</v>
      </c>
      <c r="X340" s="9">
        <f t="shared" si="303"/>
        <v>0.1198627468803158</v>
      </c>
      <c r="Y340" s="9">
        <f t="shared" si="303"/>
        <v>0.06843178247263378</v>
      </c>
      <c r="Z340" s="9">
        <f t="shared" si="303"/>
        <v>0.04560062848164548</v>
      </c>
      <c r="AA340" s="9">
        <f t="shared" si="303"/>
        <v>0.0055284310033631556</v>
      </c>
      <c r="AB340" s="9"/>
      <c r="AC340" s="197">
        <f t="shared" si="282"/>
        <v>318</v>
      </c>
      <c r="AD340" s="197">
        <f t="shared" si="265"/>
        <v>567</v>
      </c>
      <c r="AE340" s="197">
        <f t="shared" si="266"/>
        <v>460</v>
      </c>
      <c r="AF340" s="197">
        <f t="shared" si="267"/>
        <v>805</v>
      </c>
      <c r="AG340" s="197">
        <f t="shared" si="268"/>
        <v>696</v>
      </c>
      <c r="AH340" s="197">
        <f t="shared" si="269"/>
        <v>354</v>
      </c>
      <c r="AI340" s="197">
        <f t="shared" si="270"/>
        <v>237</v>
      </c>
      <c r="AJ340" s="197">
        <f t="shared" si="271"/>
        <v>47</v>
      </c>
      <c r="AK340" s="197">
        <f t="shared" si="272"/>
        <v>3484</v>
      </c>
      <c r="AL340" s="5"/>
      <c r="AV340">
        <f t="shared" si="283"/>
        <v>33</v>
      </c>
      <c r="AW340">
        <f t="shared" si="273"/>
        <v>57</v>
      </c>
      <c r="AX340">
        <f t="shared" si="274"/>
        <v>134</v>
      </c>
      <c r="AY340">
        <f t="shared" si="275"/>
        <v>-11</v>
      </c>
      <c r="AZ340">
        <f t="shared" si="276"/>
        <v>-26</v>
      </c>
      <c r="BA340">
        <f t="shared" si="277"/>
        <v>-2</v>
      </c>
      <c r="BB340">
        <f t="shared" si="278"/>
        <v>-12</v>
      </c>
      <c r="BC340">
        <f t="shared" si="279"/>
        <v>2</v>
      </c>
      <c r="BD340">
        <f t="shared" si="280"/>
        <v>175</v>
      </c>
      <c r="BG340" s="108"/>
      <c r="BH340" s="188">
        <v>1010012.6133333335</v>
      </c>
      <c r="BI340" s="188"/>
      <c r="BJ340" s="18">
        <f t="shared" si="284"/>
        <v>6060075.680000002</v>
      </c>
      <c r="BK340" s="189">
        <v>0</v>
      </c>
      <c r="BL340" s="189">
        <v>0.2</v>
      </c>
      <c r="BM340" s="114">
        <f t="shared" si="285"/>
        <v>1010012.6133333335</v>
      </c>
      <c r="BN340" s="192"/>
      <c r="BO340" s="185">
        <v>1090656.8123218392</v>
      </c>
      <c r="BP340" s="191"/>
      <c r="BQ340" s="135">
        <f t="shared" si="286"/>
        <v>6543940.873931035</v>
      </c>
      <c r="BR340" s="141">
        <f t="shared" si="287"/>
        <v>1090656.8123218392</v>
      </c>
      <c r="BS340" s="191"/>
      <c r="BT340" s="185">
        <v>1397618.3231111113</v>
      </c>
      <c r="BU340" s="191"/>
      <c r="BV340" s="135">
        <f t="shared" si="288"/>
        <v>8385709.938666668</v>
      </c>
      <c r="BW340" s="141">
        <f t="shared" si="289"/>
        <v>1397618.3231111113</v>
      </c>
      <c r="BX340" s="191"/>
      <c r="BY340" s="185">
        <v>1239893.5466666666</v>
      </c>
      <c r="BZ340" s="191"/>
      <c r="CA340" s="135">
        <f t="shared" si="290"/>
        <v>7439361.279999999</v>
      </c>
      <c r="CB340" s="141">
        <f t="shared" si="291"/>
        <v>1239893.5466666666</v>
      </c>
      <c r="CC340" s="191"/>
      <c r="CD340" s="230">
        <f t="shared" si="292"/>
        <v>1161357.9666666666</v>
      </c>
      <c r="CE340" s="191"/>
      <c r="CF340" s="135">
        <f t="shared" si="293"/>
        <v>6968147.799999999</v>
      </c>
      <c r="CG340" s="141">
        <f t="shared" si="294"/>
        <v>1161357.9666666666</v>
      </c>
      <c r="CH340" s="191"/>
      <c r="CI340" s="185">
        <v>0</v>
      </c>
      <c r="CJ340" s="191"/>
      <c r="CK340" s="135">
        <f t="shared" si="295"/>
        <v>0</v>
      </c>
      <c r="CL340" s="141">
        <f t="shared" si="296"/>
        <v>0</v>
      </c>
    </row>
    <row r="341" spans="1:90" ht="12.75">
      <c r="A341" s="3" t="s">
        <v>399</v>
      </c>
      <c r="B341" s="3" t="s">
        <v>389</v>
      </c>
      <c r="C341" s="3" t="s">
        <v>356</v>
      </c>
      <c r="D341" s="5">
        <f t="shared" si="251"/>
        <v>276753</v>
      </c>
      <c r="E341" s="18">
        <f t="shared" si="297"/>
        <v>2617</v>
      </c>
      <c r="F341" s="18">
        <f t="shared" si="252"/>
        <v>2985</v>
      </c>
      <c r="G341" s="215">
        <v>7.2320586829904565</v>
      </c>
      <c r="H341" s="204">
        <f t="shared" si="254"/>
        <v>721</v>
      </c>
      <c r="I341"/>
      <c r="J341" s="197">
        <f t="shared" si="255"/>
        <v>49264</v>
      </c>
      <c r="K341" s="197">
        <f t="shared" si="256"/>
        <v>61425</v>
      </c>
      <c r="L341" s="197">
        <f t="shared" si="257"/>
        <v>67605</v>
      </c>
      <c r="M341" s="197">
        <f t="shared" si="258"/>
        <v>40012</v>
      </c>
      <c r="N341" s="197">
        <f t="shared" si="259"/>
        <v>29159</v>
      </c>
      <c r="O341" s="197">
        <f t="shared" si="260"/>
        <v>16377</v>
      </c>
      <c r="P341" s="197">
        <f t="shared" si="261"/>
        <v>11618</v>
      </c>
      <c r="Q341" s="197">
        <f t="shared" si="262"/>
        <v>1293</v>
      </c>
      <c r="R341" s="197">
        <f t="shared" si="263"/>
        <v>276753</v>
      </c>
      <c r="S341" s="5"/>
      <c r="T341" s="9">
        <f aca="true" t="shared" si="304" ref="T341:AA341">J341/$R$341</f>
        <v>0.17800710380736615</v>
      </c>
      <c r="U341" s="9">
        <f t="shared" si="304"/>
        <v>0.22194881356299662</v>
      </c>
      <c r="V341" s="9">
        <f t="shared" si="304"/>
        <v>0.24427919480547636</v>
      </c>
      <c r="W341" s="9">
        <f t="shared" si="304"/>
        <v>0.14457657188901293</v>
      </c>
      <c r="X341" s="9">
        <f t="shared" si="304"/>
        <v>0.10536109816334421</v>
      </c>
      <c r="Y341" s="9">
        <f t="shared" si="304"/>
        <v>0.05917551029257136</v>
      </c>
      <c r="Z341" s="9">
        <f t="shared" si="304"/>
        <v>0.04197967140374269</v>
      </c>
      <c r="AA341" s="9">
        <f t="shared" si="304"/>
        <v>0.004672036075489696</v>
      </c>
      <c r="AB341" s="9"/>
      <c r="AC341" s="197">
        <f t="shared" si="282"/>
        <v>396</v>
      </c>
      <c r="AD341" s="197">
        <f t="shared" si="265"/>
        <v>639</v>
      </c>
      <c r="AE341" s="197">
        <f t="shared" si="266"/>
        <v>790</v>
      </c>
      <c r="AF341" s="197">
        <f t="shared" si="267"/>
        <v>372</v>
      </c>
      <c r="AG341" s="197">
        <f t="shared" si="268"/>
        <v>415</v>
      </c>
      <c r="AH341" s="197">
        <f t="shared" si="269"/>
        <v>231</v>
      </c>
      <c r="AI341" s="197">
        <f t="shared" si="270"/>
        <v>85</v>
      </c>
      <c r="AJ341" s="197">
        <f t="shared" si="271"/>
        <v>19</v>
      </c>
      <c r="AK341" s="197">
        <f t="shared" si="272"/>
        <v>2947</v>
      </c>
      <c r="AL341" s="5"/>
      <c r="AV341">
        <f t="shared" si="283"/>
        <v>16</v>
      </c>
      <c r="AW341">
        <f t="shared" si="273"/>
        <v>-5</v>
      </c>
      <c r="AX341">
        <f t="shared" si="274"/>
        <v>-40</v>
      </c>
      <c r="AY341">
        <f t="shared" si="275"/>
        <v>41</v>
      </c>
      <c r="AZ341">
        <f t="shared" si="276"/>
        <v>16</v>
      </c>
      <c r="BA341">
        <f t="shared" si="277"/>
        <v>4</v>
      </c>
      <c r="BB341">
        <f t="shared" si="278"/>
        <v>-3</v>
      </c>
      <c r="BC341">
        <f t="shared" si="279"/>
        <v>9</v>
      </c>
      <c r="BD341">
        <f t="shared" si="280"/>
        <v>38</v>
      </c>
      <c r="BG341" s="108"/>
      <c r="BH341" s="188">
        <v>589344.5986666668</v>
      </c>
      <c r="BI341" s="188"/>
      <c r="BJ341" s="18">
        <f t="shared" si="284"/>
        <v>3536067.5920000006</v>
      </c>
      <c r="BK341" s="189">
        <v>0</v>
      </c>
      <c r="BL341" s="189">
        <v>0.2</v>
      </c>
      <c r="BM341" s="114">
        <f t="shared" si="285"/>
        <v>589344.5986666668</v>
      </c>
      <c r="BN341" s="192"/>
      <c r="BO341" s="185">
        <v>622315.9401685825</v>
      </c>
      <c r="BP341" s="191"/>
      <c r="BQ341" s="135">
        <f t="shared" si="286"/>
        <v>3733895.641011495</v>
      </c>
      <c r="BR341" s="141">
        <f t="shared" si="287"/>
        <v>622315.9401685825</v>
      </c>
      <c r="BS341" s="191"/>
      <c r="BT341" s="185">
        <v>607215.4075555557</v>
      </c>
      <c r="BU341" s="191"/>
      <c r="BV341" s="135">
        <f t="shared" si="288"/>
        <v>3643292.445333334</v>
      </c>
      <c r="BW341" s="141">
        <f t="shared" si="289"/>
        <v>607215.4075555557</v>
      </c>
      <c r="BX341" s="191"/>
      <c r="BY341" s="185">
        <v>726773.8133333334</v>
      </c>
      <c r="BZ341" s="191"/>
      <c r="CA341" s="135">
        <f t="shared" si="290"/>
        <v>4360642.88</v>
      </c>
      <c r="CB341" s="141">
        <f t="shared" si="291"/>
        <v>726773.8133333334</v>
      </c>
      <c r="CC341" s="191"/>
      <c r="CD341" s="230">
        <f t="shared" si="292"/>
        <v>903757.8413333334</v>
      </c>
      <c r="CE341" s="191"/>
      <c r="CF341" s="135">
        <f t="shared" si="293"/>
        <v>5422547.048</v>
      </c>
      <c r="CG341" s="141">
        <f t="shared" si="294"/>
        <v>903757.8413333334</v>
      </c>
      <c r="CH341" s="191"/>
      <c r="CI341" s="185">
        <v>0</v>
      </c>
      <c r="CJ341" s="191"/>
      <c r="CK341" s="135">
        <f t="shared" si="295"/>
        <v>0</v>
      </c>
      <c r="CL341" s="141">
        <f t="shared" si="296"/>
        <v>0</v>
      </c>
    </row>
    <row r="342" spans="1:90" ht="12.75">
      <c r="A342" s="3" t="s">
        <v>388</v>
      </c>
      <c r="B342" s="3" t="s">
        <v>375</v>
      </c>
      <c r="C342" s="3" t="s">
        <v>346</v>
      </c>
      <c r="D342" s="5">
        <f t="shared" si="251"/>
        <v>573311</v>
      </c>
      <c r="E342" s="18">
        <f t="shared" si="297"/>
        <v>2880</v>
      </c>
      <c r="F342" s="18">
        <f t="shared" si="252"/>
        <v>3973</v>
      </c>
      <c r="G342" s="215">
        <v>8.497480273706508</v>
      </c>
      <c r="H342" s="204">
        <f t="shared" si="254"/>
        <v>970</v>
      </c>
      <c r="I342"/>
      <c r="J342" s="197">
        <f t="shared" si="255"/>
        <v>40967</v>
      </c>
      <c r="K342" s="197">
        <f t="shared" si="256"/>
        <v>99298</v>
      </c>
      <c r="L342" s="197">
        <f t="shared" si="257"/>
        <v>158632</v>
      </c>
      <c r="M342" s="197">
        <f t="shared" si="258"/>
        <v>113159</v>
      </c>
      <c r="N342" s="197">
        <f t="shared" si="259"/>
        <v>81996</v>
      </c>
      <c r="O342" s="197">
        <f t="shared" si="260"/>
        <v>47539</v>
      </c>
      <c r="P342" s="197">
        <f t="shared" si="261"/>
        <v>28495</v>
      </c>
      <c r="Q342" s="197">
        <f t="shared" si="262"/>
        <v>3225</v>
      </c>
      <c r="R342" s="197">
        <f t="shared" si="263"/>
        <v>573311</v>
      </c>
      <c r="S342" s="5"/>
      <c r="T342" s="9">
        <f aca="true" t="shared" si="305" ref="T342:AA342">J342/$R$342</f>
        <v>0.07145685326114447</v>
      </c>
      <c r="U342" s="9">
        <f t="shared" si="305"/>
        <v>0.17320093282703455</v>
      </c>
      <c r="V342" s="9">
        <f t="shared" si="305"/>
        <v>0.27669449914618766</v>
      </c>
      <c r="W342" s="9">
        <f t="shared" si="305"/>
        <v>0.19737803740029408</v>
      </c>
      <c r="X342" s="9">
        <f t="shared" si="305"/>
        <v>0.14302185026974887</v>
      </c>
      <c r="Y342" s="9">
        <f t="shared" si="305"/>
        <v>0.08292009049189707</v>
      </c>
      <c r="Z342" s="9">
        <f t="shared" si="305"/>
        <v>0.04970251748178563</v>
      </c>
      <c r="AA342" s="9">
        <f t="shared" si="305"/>
        <v>0.005625219121907656</v>
      </c>
      <c r="AB342" s="9"/>
      <c r="AC342" s="197">
        <f t="shared" si="282"/>
        <v>174</v>
      </c>
      <c r="AD342" s="197">
        <f t="shared" si="265"/>
        <v>732</v>
      </c>
      <c r="AE342" s="197">
        <f t="shared" si="266"/>
        <v>1031</v>
      </c>
      <c r="AF342" s="197">
        <f t="shared" si="267"/>
        <v>803</v>
      </c>
      <c r="AG342" s="197">
        <f t="shared" si="268"/>
        <v>489</v>
      </c>
      <c r="AH342" s="197">
        <f t="shared" si="269"/>
        <v>286</v>
      </c>
      <c r="AI342" s="197">
        <f t="shared" si="270"/>
        <v>292</v>
      </c>
      <c r="AJ342" s="197">
        <f t="shared" si="271"/>
        <v>26</v>
      </c>
      <c r="AK342" s="197">
        <f t="shared" si="272"/>
        <v>3833</v>
      </c>
      <c r="AL342" s="5"/>
      <c r="AV342">
        <f t="shared" si="283"/>
        <v>73</v>
      </c>
      <c r="AW342">
        <f t="shared" si="273"/>
        <v>32</v>
      </c>
      <c r="AX342">
        <f t="shared" si="274"/>
        <v>29</v>
      </c>
      <c r="AY342">
        <f t="shared" si="275"/>
        <v>-10</v>
      </c>
      <c r="AZ342">
        <f t="shared" si="276"/>
        <v>-5</v>
      </c>
      <c r="BA342">
        <f t="shared" si="277"/>
        <v>9</v>
      </c>
      <c r="BB342">
        <f t="shared" si="278"/>
        <v>17</v>
      </c>
      <c r="BC342">
        <f t="shared" si="279"/>
        <v>-5</v>
      </c>
      <c r="BD342">
        <f t="shared" si="280"/>
        <v>140</v>
      </c>
      <c r="BG342" s="108"/>
      <c r="BH342" s="188">
        <v>1024532.7440000001</v>
      </c>
      <c r="BI342" s="188"/>
      <c r="BJ342" s="18">
        <f t="shared" si="284"/>
        <v>6147196.464000001</v>
      </c>
      <c r="BK342" s="189">
        <v>0</v>
      </c>
      <c r="BL342" s="189">
        <v>0.2</v>
      </c>
      <c r="BM342" s="114">
        <f t="shared" si="285"/>
        <v>1024532.7440000001</v>
      </c>
      <c r="BN342" s="192"/>
      <c r="BO342" s="185">
        <v>1352704.0233333334</v>
      </c>
      <c r="BP342" s="191"/>
      <c r="BQ342" s="135">
        <f t="shared" si="286"/>
        <v>8116224.140000001</v>
      </c>
      <c r="BR342" s="141">
        <f t="shared" si="287"/>
        <v>1352704.0233333334</v>
      </c>
      <c r="BS342" s="191"/>
      <c r="BT342" s="185">
        <v>1219586.1002222225</v>
      </c>
      <c r="BU342" s="191"/>
      <c r="BV342" s="135">
        <f t="shared" si="288"/>
        <v>7317516.601333335</v>
      </c>
      <c r="BW342" s="141">
        <f t="shared" si="289"/>
        <v>1219586.1002222225</v>
      </c>
      <c r="BX342" s="191"/>
      <c r="BY342" s="185">
        <v>1319064.6666666667</v>
      </c>
      <c r="BZ342" s="191"/>
      <c r="CA342" s="135">
        <f t="shared" si="290"/>
        <v>7914388</v>
      </c>
      <c r="CB342" s="141">
        <f t="shared" si="291"/>
        <v>1319064.6666666667</v>
      </c>
      <c r="CC342" s="191"/>
      <c r="CD342" s="230">
        <f t="shared" si="292"/>
        <v>1262476.8804444447</v>
      </c>
      <c r="CE342" s="191"/>
      <c r="CF342" s="135">
        <f t="shared" si="293"/>
        <v>7574861.282666668</v>
      </c>
      <c r="CG342" s="141">
        <f t="shared" si="294"/>
        <v>1262476.8804444447</v>
      </c>
      <c r="CH342" s="191"/>
      <c r="CI342" s="185">
        <v>0</v>
      </c>
      <c r="CJ342" s="191"/>
      <c r="CK342" s="135">
        <f t="shared" si="295"/>
        <v>0</v>
      </c>
      <c r="CL342" s="141">
        <f t="shared" si="296"/>
        <v>0</v>
      </c>
    </row>
    <row r="343" spans="1:90" ht="12.75">
      <c r="A343" s="3" t="s">
        <v>395</v>
      </c>
      <c r="B343" s="3" t="s">
        <v>384</v>
      </c>
      <c r="C343" s="3" t="s">
        <v>352</v>
      </c>
      <c r="D343" s="5">
        <f t="shared" si="251"/>
        <v>477032</v>
      </c>
      <c r="E343" s="18">
        <f t="shared" si="297"/>
        <v>2027</v>
      </c>
      <c r="F343" s="18">
        <f t="shared" si="252"/>
        <v>3369</v>
      </c>
      <c r="G343" s="215">
        <v>9.370723738025163</v>
      </c>
      <c r="H343" s="204">
        <f t="shared" si="254"/>
        <v>630</v>
      </c>
      <c r="I343"/>
      <c r="J343" s="197">
        <f t="shared" si="255"/>
        <v>10610</v>
      </c>
      <c r="K343" s="197">
        <f t="shared" si="256"/>
        <v>48955</v>
      </c>
      <c r="L343" s="197">
        <f t="shared" si="257"/>
        <v>134719</v>
      </c>
      <c r="M343" s="197">
        <f t="shared" si="258"/>
        <v>120418</v>
      </c>
      <c r="N343" s="197">
        <f t="shared" si="259"/>
        <v>73688</v>
      </c>
      <c r="O343" s="197">
        <f t="shared" si="260"/>
        <v>44290</v>
      </c>
      <c r="P343" s="197">
        <f t="shared" si="261"/>
        <v>38025</v>
      </c>
      <c r="Q343" s="197">
        <f t="shared" si="262"/>
        <v>6327</v>
      </c>
      <c r="R343" s="197">
        <f t="shared" si="263"/>
        <v>477032</v>
      </c>
      <c r="S343" s="5"/>
      <c r="T343" s="9">
        <f aca="true" t="shared" si="306" ref="T343:AA343">J343/$R$343</f>
        <v>0.02224169447751933</v>
      </c>
      <c r="U343" s="9">
        <f t="shared" si="306"/>
        <v>0.10262414261517047</v>
      </c>
      <c r="V343" s="9">
        <f t="shared" si="306"/>
        <v>0.28241082359254727</v>
      </c>
      <c r="W343" s="9">
        <f t="shared" si="306"/>
        <v>0.2524317026949974</v>
      </c>
      <c r="X343" s="9">
        <f t="shared" si="306"/>
        <v>0.15447181740428315</v>
      </c>
      <c r="Y343" s="9">
        <f t="shared" si="306"/>
        <v>0.09284492444951283</v>
      </c>
      <c r="Z343" s="9">
        <f t="shared" si="306"/>
        <v>0.07971163360110013</v>
      </c>
      <c r="AA343" s="9">
        <f t="shared" si="306"/>
        <v>0.013263261164869443</v>
      </c>
      <c r="AB343" s="9"/>
      <c r="AC343" s="197">
        <f t="shared" si="282"/>
        <v>141</v>
      </c>
      <c r="AD343" s="197">
        <f t="shared" si="265"/>
        <v>251</v>
      </c>
      <c r="AE343" s="197">
        <f t="shared" si="266"/>
        <v>549</v>
      </c>
      <c r="AF343" s="197">
        <f t="shared" si="267"/>
        <v>521</v>
      </c>
      <c r="AG343" s="197">
        <f t="shared" si="268"/>
        <v>426</v>
      </c>
      <c r="AH343" s="197">
        <f t="shared" si="269"/>
        <v>469</v>
      </c>
      <c r="AI343" s="197">
        <f t="shared" si="270"/>
        <v>221</v>
      </c>
      <c r="AJ343" s="197">
        <f t="shared" si="271"/>
        <v>114</v>
      </c>
      <c r="AK343" s="197">
        <f t="shared" si="272"/>
        <v>2692</v>
      </c>
      <c r="AL343" s="5"/>
      <c r="AV343">
        <f t="shared" si="283"/>
        <v>55</v>
      </c>
      <c r="AW343">
        <f t="shared" si="273"/>
        <v>63</v>
      </c>
      <c r="AX343">
        <f t="shared" si="274"/>
        <v>230</v>
      </c>
      <c r="AY343">
        <f t="shared" si="275"/>
        <v>194</v>
      </c>
      <c r="AZ343">
        <f t="shared" si="276"/>
        <v>67</v>
      </c>
      <c r="BA343">
        <f t="shared" si="277"/>
        <v>4</v>
      </c>
      <c r="BB343">
        <f t="shared" si="278"/>
        <v>56</v>
      </c>
      <c r="BC343">
        <f t="shared" si="279"/>
        <v>8</v>
      </c>
      <c r="BD343">
        <f t="shared" si="280"/>
        <v>677</v>
      </c>
      <c r="BG343" s="108"/>
      <c r="BH343" s="188">
        <v>769886.752</v>
      </c>
      <c r="BI343" s="188"/>
      <c r="BJ343" s="18">
        <f t="shared" si="284"/>
        <v>4619320.512</v>
      </c>
      <c r="BK343" s="189">
        <v>0</v>
      </c>
      <c r="BL343" s="189">
        <v>0.2</v>
      </c>
      <c r="BM343" s="114">
        <f t="shared" si="285"/>
        <v>769886.752</v>
      </c>
      <c r="BN343" s="192"/>
      <c r="BO343" s="185">
        <v>1229839.8562222223</v>
      </c>
      <c r="BP343" s="191"/>
      <c r="BQ343" s="135">
        <f t="shared" si="286"/>
        <v>7379039.1373333335</v>
      </c>
      <c r="BR343" s="141">
        <f t="shared" si="287"/>
        <v>1229839.8562222223</v>
      </c>
      <c r="BS343" s="191"/>
      <c r="BT343" s="185">
        <v>1114327.8255555555</v>
      </c>
      <c r="BU343" s="191"/>
      <c r="BV343" s="135">
        <f t="shared" si="288"/>
        <v>6685966.953333333</v>
      </c>
      <c r="BW343" s="141">
        <f t="shared" si="289"/>
        <v>1114327.8255555555</v>
      </c>
      <c r="BX343" s="191"/>
      <c r="BY343" s="185">
        <v>1190453.9466666668</v>
      </c>
      <c r="BZ343" s="191"/>
      <c r="CA343" s="135">
        <f t="shared" si="290"/>
        <v>7142723.680000001</v>
      </c>
      <c r="CB343" s="141">
        <f t="shared" si="291"/>
        <v>1190453.9466666668</v>
      </c>
      <c r="CC343" s="191"/>
      <c r="CD343" s="230">
        <f t="shared" si="292"/>
        <v>1152066.0604444444</v>
      </c>
      <c r="CE343" s="191"/>
      <c r="CF343" s="135">
        <f t="shared" si="293"/>
        <v>6912396.3626666665</v>
      </c>
      <c r="CG343" s="141">
        <f t="shared" si="294"/>
        <v>1152066.0604444444</v>
      </c>
      <c r="CH343" s="191"/>
      <c r="CI343" s="185">
        <v>0</v>
      </c>
      <c r="CJ343" s="191"/>
      <c r="CK343" s="135">
        <f t="shared" si="295"/>
        <v>0</v>
      </c>
      <c r="CL343" s="141">
        <f t="shared" si="296"/>
        <v>0</v>
      </c>
    </row>
    <row r="344" spans="1:90" ht="12.75">
      <c r="A344" s="3" t="s">
        <v>353</v>
      </c>
      <c r="B344" s="3" t="s">
        <v>375</v>
      </c>
      <c r="C344" s="3" t="s">
        <v>353</v>
      </c>
      <c r="D344" s="5">
        <f t="shared" si="251"/>
        <v>644354</v>
      </c>
      <c r="E344" s="18">
        <f t="shared" si="297"/>
        <v>4458</v>
      </c>
      <c r="F344" s="18">
        <f t="shared" si="252"/>
        <v>3927</v>
      </c>
      <c r="G344" s="215">
        <v>8.200231393055937</v>
      </c>
      <c r="H344" s="204">
        <f t="shared" si="254"/>
        <v>1008</v>
      </c>
      <c r="I344"/>
      <c r="J344" s="197">
        <f t="shared" si="255"/>
        <v>65791</v>
      </c>
      <c r="K344" s="197">
        <f t="shared" si="256"/>
        <v>122756</v>
      </c>
      <c r="L344" s="197">
        <f t="shared" si="257"/>
        <v>179015</v>
      </c>
      <c r="M344" s="197">
        <f t="shared" si="258"/>
        <v>125868</v>
      </c>
      <c r="N344" s="197">
        <f t="shared" si="259"/>
        <v>72363</v>
      </c>
      <c r="O344" s="197">
        <f t="shared" si="260"/>
        <v>42344</v>
      </c>
      <c r="P344" s="197">
        <f t="shared" si="261"/>
        <v>32928</v>
      </c>
      <c r="Q344" s="197">
        <f t="shared" si="262"/>
        <v>3289</v>
      </c>
      <c r="R344" s="197">
        <f t="shared" si="263"/>
        <v>644354</v>
      </c>
      <c r="S344" s="5"/>
      <c r="T344" s="9">
        <f aca="true" t="shared" si="307" ref="T344:AA344">J344/$R$344</f>
        <v>0.10210381250058198</v>
      </c>
      <c r="U344" s="9">
        <f t="shared" si="307"/>
        <v>0.19051018539498474</v>
      </c>
      <c r="V344" s="9">
        <f t="shared" si="307"/>
        <v>0.27782088727624876</v>
      </c>
      <c r="W344" s="9">
        <f t="shared" si="307"/>
        <v>0.19533982872768696</v>
      </c>
      <c r="X344" s="9">
        <f t="shared" si="307"/>
        <v>0.11230317496283099</v>
      </c>
      <c r="Y344" s="9">
        <f t="shared" si="307"/>
        <v>0.06571542971720513</v>
      </c>
      <c r="Z344" s="9">
        <f t="shared" si="307"/>
        <v>0.05110234436350205</v>
      </c>
      <c r="AA344" s="9">
        <f t="shared" si="307"/>
        <v>0.0051043370569593734</v>
      </c>
      <c r="AB344" s="9"/>
      <c r="AC344" s="197">
        <f t="shared" si="282"/>
        <v>83</v>
      </c>
      <c r="AD344" s="197">
        <f t="shared" si="265"/>
        <v>345</v>
      </c>
      <c r="AE344" s="197">
        <f t="shared" si="266"/>
        <v>667</v>
      </c>
      <c r="AF344" s="197">
        <f t="shared" si="267"/>
        <v>1032</v>
      </c>
      <c r="AG344" s="197">
        <f t="shared" si="268"/>
        <v>561</v>
      </c>
      <c r="AH344" s="197">
        <f t="shared" si="269"/>
        <v>242</v>
      </c>
      <c r="AI344" s="197">
        <f t="shared" si="270"/>
        <v>251</v>
      </c>
      <c r="AJ344" s="197">
        <f t="shared" si="271"/>
        <v>57</v>
      </c>
      <c r="AK344" s="197">
        <f t="shared" si="272"/>
        <v>3238</v>
      </c>
      <c r="AL344" s="5"/>
      <c r="AV344">
        <f t="shared" si="283"/>
        <v>154</v>
      </c>
      <c r="AW344">
        <f t="shared" si="273"/>
        <v>136</v>
      </c>
      <c r="AX344">
        <f t="shared" si="274"/>
        <v>197</v>
      </c>
      <c r="AY344">
        <f t="shared" si="275"/>
        <v>121</v>
      </c>
      <c r="AZ344">
        <f t="shared" si="276"/>
        <v>56</v>
      </c>
      <c r="BA344">
        <f t="shared" si="277"/>
        <v>11</v>
      </c>
      <c r="BB344">
        <f t="shared" si="278"/>
        <v>18</v>
      </c>
      <c r="BC344">
        <f t="shared" si="279"/>
        <v>-4</v>
      </c>
      <c r="BD344">
        <f t="shared" si="280"/>
        <v>689</v>
      </c>
      <c r="BG344" s="108"/>
      <c r="BH344" s="188">
        <v>1378612.8466666667</v>
      </c>
      <c r="BI344" s="188"/>
      <c r="BJ344" s="18">
        <f t="shared" si="284"/>
        <v>8271677.08</v>
      </c>
      <c r="BK344" s="189">
        <v>0</v>
      </c>
      <c r="BL344" s="189">
        <v>0.2</v>
      </c>
      <c r="BM344" s="114">
        <f t="shared" si="285"/>
        <v>1378612.8466666667</v>
      </c>
      <c r="BN344" s="192"/>
      <c r="BO344" s="185">
        <v>1459962.929777778</v>
      </c>
      <c r="BP344" s="191"/>
      <c r="BQ344" s="135">
        <f t="shared" si="286"/>
        <v>8759777.578666668</v>
      </c>
      <c r="BR344" s="141">
        <f t="shared" si="287"/>
        <v>1459962.929777778</v>
      </c>
      <c r="BS344" s="191"/>
      <c r="BT344" s="185">
        <v>1634734.1635555557</v>
      </c>
      <c r="BU344" s="191"/>
      <c r="BV344" s="135">
        <f t="shared" si="288"/>
        <v>9808404.981333334</v>
      </c>
      <c r="BW344" s="141">
        <f t="shared" si="289"/>
        <v>1634734.1635555557</v>
      </c>
      <c r="BX344" s="191"/>
      <c r="BY344" s="185">
        <v>1569711.9466666668</v>
      </c>
      <c r="BZ344" s="191"/>
      <c r="CA344" s="135">
        <f t="shared" si="290"/>
        <v>9418271.68</v>
      </c>
      <c r="CB344" s="141">
        <f t="shared" si="291"/>
        <v>1569711.9466666668</v>
      </c>
      <c r="CC344" s="191"/>
      <c r="CD344" s="230">
        <f t="shared" si="292"/>
        <v>1282230.6920000003</v>
      </c>
      <c r="CE344" s="191"/>
      <c r="CF344" s="135">
        <f t="shared" si="293"/>
        <v>7693384.152000002</v>
      </c>
      <c r="CG344" s="141">
        <f t="shared" si="294"/>
        <v>1282230.6920000003</v>
      </c>
      <c r="CH344" s="191"/>
      <c r="CI344" s="185">
        <v>0</v>
      </c>
      <c r="CJ344" s="191"/>
      <c r="CK344" s="135">
        <f t="shared" si="295"/>
        <v>0</v>
      </c>
      <c r="CL344" s="141">
        <f t="shared" si="296"/>
        <v>0</v>
      </c>
    </row>
    <row r="345" spans="1:90" ht="12.75">
      <c r="A345" s="3" t="s">
        <v>410</v>
      </c>
      <c r="B345" s="3" t="s">
        <v>377</v>
      </c>
      <c r="C345" s="3" t="s">
        <v>365</v>
      </c>
      <c r="D345" s="5">
        <f t="shared" si="251"/>
        <v>529922</v>
      </c>
      <c r="E345" s="18">
        <f t="shared" si="297"/>
        <v>8029</v>
      </c>
      <c r="F345" s="18">
        <f t="shared" si="252"/>
        <v>3650</v>
      </c>
      <c r="G345" s="215">
        <v>4.95451258775962</v>
      </c>
      <c r="H345" s="204">
        <f t="shared" si="254"/>
        <v>778</v>
      </c>
      <c r="I345"/>
      <c r="J345" s="197">
        <f t="shared" si="255"/>
        <v>198627</v>
      </c>
      <c r="K345" s="197">
        <f t="shared" si="256"/>
        <v>103013</v>
      </c>
      <c r="L345" s="197">
        <f t="shared" si="257"/>
        <v>97852</v>
      </c>
      <c r="M345" s="197">
        <f t="shared" si="258"/>
        <v>63780</v>
      </c>
      <c r="N345" s="197">
        <f t="shared" si="259"/>
        <v>37593</v>
      </c>
      <c r="O345" s="197">
        <f t="shared" si="260"/>
        <v>17976</v>
      </c>
      <c r="P345" s="197">
        <f t="shared" si="261"/>
        <v>10251</v>
      </c>
      <c r="Q345" s="197">
        <f t="shared" si="262"/>
        <v>830</v>
      </c>
      <c r="R345" s="197">
        <f t="shared" si="263"/>
        <v>529922</v>
      </c>
      <c r="S345" s="5"/>
      <c r="T345" s="9">
        <f aca="true" t="shared" si="308" ref="T345:AA345">J345/$R$345</f>
        <v>0.37482308717131957</v>
      </c>
      <c r="U345" s="9">
        <f t="shared" si="308"/>
        <v>0.1943927596891618</v>
      </c>
      <c r="V345" s="9">
        <f t="shared" si="308"/>
        <v>0.1846535905284174</v>
      </c>
      <c r="W345" s="9">
        <f t="shared" si="308"/>
        <v>0.12035733560788192</v>
      </c>
      <c r="X345" s="9">
        <f t="shared" si="308"/>
        <v>0.07094062899822993</v>
      </c>
      <c r="Y345" s="9">
        <f t="shared" si="308"/>
        <v>0.033921973422503686</v>
      </c>
      <c r="Z345" s="9">
        <f t="shared" si="308"/>
        <v>0.01934435633923483</v>
      </c>
      <c r="AA345" s="9">
        <f t="shared" si="308"/>
        <v>0.0015662682432508936</v>
      </c>
      <c r="AB345" s="9"/>
      <c r="AC345" s="197">
        <f t="shared" si="282"/>
        <v>445</v>
      </c>
      <c r="AD345" s="197">
        <f t="shared" si="265"/>
        <v>757</v>
      </c>
      <c r="AE345" s="197">
        <f t="shared" si="266"/>
        <v>524</v>
      </c>
      <c r="AF345" s="197">
        <f t="shared" si="267"/>
        <v>445</v>
      </c>
      <c r="AG345" s="197">
        <f t="shared" si="268"/>
        <v>367</v>
      </c>
      <c r="AH345" s="197">
        <f t="shared" si="269"/>
        <v>240</v>
      </c>
      <c r="AI345" s="197">
        <f t="shared" si="270"/>
        <v>23</v>
      </c>
      <c r="AJ345" s="197">
        <f t="shared" si="271"/>
        <v>17</v>
      </c>
      <c r="AK345" s="197">
        <f t="shared" si="272"/>
        <v>2818</v>
      </c>
      <c r="AL345" s="5"/>
      <c r="AV345">
        <f t="shared" si="283"/>
        <v>510</v>
      </c>
      <c r="AW345">
        <f t="shared" si="273"/>
        <v>61</v>
      </c>
      <c r="AX345">
        <f t="shared" si="274"/>
        <v>157</v>
      </c>
      <c r="AY345">
        <f t="shared" si="275"/>
        <v>77</v>
      </c>
      <c r="AZ345">
        <f t="shared" si="276"/>
        <v>23</v>
      </c>
      <c r="BA345">
        <f t="shared" si="277"/>
        <v>10</v>
      </c>
      <c r="BB345">
        <f t="shared" si="278"/>
        <v>-4</v>
      </c>
      <c r="BC345">
        <f t="shared" si="279"/>
        <v>-2</v>
      </c>
      <c r="BD345">
        <f t="shared" si="280"/>
        <v>832</v>
      </c>
      <c r="BG345" s="108"/>
      <c r="BH345" s="188">
        <v>464868.06</v>
      </c>
      <c r="BI345" s="188"/>
      <c r="BJ345" s="18">
        <f t="shared" si="284"/>
        <v>2789208.36</v>
      </c>
      <c r="BK345" s="189">
        <v>0</v>
      </c>
      <c r="BL345" s="189">
        <v>0.2</v>
      </c>
      <c r="BM345" s="114">
        <f t="shared" si="285"/>
        <v>464868.06</v>
      </c>
      <c r="BN345" s="192"/>
      <c r="BO345" s="185">
        <v>566257.9811111109</v>
      </c>
      <c r="BP345" s="191"/>
      <c r="BQ345" s="135">
        <f t="shared" si="286"/>
        <v>3397547.8866666653</v>
      </c>
      <c r="BR345" s="141">
        <f t="shared" si="287"/>
        <v>566257.9811111109</v>
      </c>
      <c r="BS345" s="191"/>
      <c r="BT345" s="185">
        <v>763092.9544444446</v>
      </c>
      <c r="BU345" s="191"/>
      <c r="BV345" s="135">
        <f t="shared" si="288"/>
        <v>4578557.7266666675</v>
      </c>
      <c r="BW345" s="141">
        <f t="shared" si="289"/>
        <v>763092.9544444446</v>
      </c>
      <c r="BX345" s="191"/>
      <c r="BY345" s="185">
        <v>1069166.3466666667</v>
      </c>
      <c r="BZ345" s="191"/>
      <c r="CA345" s="135">
        <f t="shared" si="290"/>
        <v>6414998.08</v>
      </c>
      <c r="CB345" s="141">
        <f t="shared" si="291"/>
        <v>1069166.3466666667</v>
      </c>
      <c r="CC345" s="191"/>
      <c r="CD345" s="230">
        <f t="shared" si="292"/>
        <v>1023228.9346666667</v>
      </c>
      <c r="CE345" s="191"/>
      <c r="CF345" s="135">
        <f t="shared" si="293"/>
        <v>6139373.608</v>
      </c>
      <c r="CG345" s="141">
        <f t="shared" si="294"/>
        <v>1023228.9346666667</v>
      </c>
      <c r="CH345" s="191"/>
      <c r="CI345" s="185">
        <v>0</v>
      </c>
      <c r="CJ345" s="191"/>
      <c r="CK345" s="135">
        <f t="shared" si="295"/>
        <v>0</v>
      </c>
      <c r="CL345" s="141">
        <f t="shared" si="296"/>
        <v>0</v>
      </c>
    </row>
    <row r="346" spans="1:90" ht="12.75">
      <c r="A346" s="3" t="s">
        <v>391</v>
      </c>
      <c r="B346" s="3" t="s">
        <v>379</v>
      </c>
      <c r="C346" s="3" t="s">
        <v>349</v>
      </c>
      <c r="D346" s="5">
        <f t="shared" si="251"/>
        <v>282727</v>
      </c>
      <c r="E346" s="18">
        <f t="shared" si="297"/>
        <v>2282</v>
      </c>
      <c r="F346" s="18">
        <f t="shared" si="252"/>
        <v>2587</v>
      </c>
      <c r="G346" s="215">
        <v>6.75704999496919</v>
      </c>
      <c r="H346" s="204">
        <f t="shared" si="254"/>
        <v>536</v>
      </c>
      <c r="I346"/>
      <c r="J346" s="197">
        <f t="shared" si="255"/>
        <v>46703</v>
      </c>
      <c r="K346" s="197">
        <f t="shared" si="256"/>
        <v>83242</v>
      </c>
      <c r="L346" s="197">
        <f t="shared" si="257"/>
        <v>62975</v>
      </c>
      <c r="M346" s="197">
        <f t="shared" si="258"/>
        <v>41166</v>
      </c>
      <c r="N346" s="197">
        <f t="shared" si="259"/>
        <v>27184</v>
      </c>
      <c r="O346" s="197">
        <f t="shared" si="260"/>
        <v>12747</v>
      </c>
      <c r="P346" s="197">
        <f t="shared" si="261"/>
        <v>7960</v>
      </c>
      <c r="Q346" s="197">
        <f t="shared" si="262"/>
        <v>750</v>
      </c>
      <c r="R346" s="197">
        <f t="shared" si="263"/>
        <v>282727</v>
      </c>
      <c r="S346" s="5"/>
      <c r="T346" s="9">
        <f aca="true" t="shared" si="309" ref="T346:AA346">J346/$R$346</f>
        <v>0.1651876191520442</v>
      </c>
      <c r="U346" s="9">
        <f t="shared" si="309"/>
        <v>0.29442536439745765</v>
      </c>
      <c r="V346" s="9">
        <f t="shared" si="309"/>
        <v>0.2227413724193303</v>
      </c>
      <c r="W346" s="9">
        <f t="shared" si="309"/>
        <v>0.14560335588748155</v>
      </c>
      <c r="X346" s="9">
        <f t="shared" si="309"/>
        <v>0.09614928888998928</v>
      </c>
      <c r="Y346" s="9">
        <f t="shared" si="309"/>
        <v>0.04508589558124976</v>
      </c>
      <c r="Z346" s="9">
        <f t="shared" si="309"/>
        <v>0.0281543679945672</v>
      </c>
      <c r="AA346" s="9">
        <f t="shared" si="309"/>
        <v>0.0026527356778800752</v>
      </c>
      <c r="AB346" s="9"/>
      <c r="AC346" s="197">
        <f t="shared" si="282"/>
        <v>137</v>
      </c>
      <c r="AD346" s="197">
        <f t="shared" si="265"/>
        <v>707</v>
      </c>
      <c r="AE346" s="197">
        <f t="shared" si="266"/>
        <v>467</v>
      </c>
      <c r="AF346" s="197">
        <f t="shared" si="267"/>
        <v>596</v>
      </c>
      <c r="AG346" s="197">
        <f t="shared" si="268"/>
        <v>463</v>
      </c>
      <c r="AH346" s="197">
        <f t="shared" si="269"/>
        <v>218</v>
      </c>
      <c r="AI346" s="197">
        <f t="shared" si="270"/>
        <v>60</v>
      </c>
      <c r="AJ346" s="197">
        <f t="shared" si="271"/>
        <v>7</v>
      </c>
      <c r="AK346" s="197">
        <f t="shared" si="272"/>
        <v>2655</v>
      </c>
      <c r="AL346" s="5"/>
      <c r="AV346">
        <f t="shared" si="283"/>
        <v>-4</v>
      </c>
      <c r="AW346">
        <f t="shared" si="273"/>
        <v>-3</v>
      </c>
      <c r="AX346">
        <f t="shared" si="274"/>
        <v>13</v>
      </c>
      <c r="AY346">
        <f t="shared" si="275"/>
        <v>-18</v>
      </c>
      <c r="AZ346">
        <f t="shared" si="276"/>
        <v>-29</v>
      </c>
      <c r="BA346">
        <f t="shared" si="277"/>
        <v>-23</v>
      </c>
      <c r="BB346">
        <f t="shared" si="278"/>
        <v>-1</v>
      </c>
      <c r="BC346">
        <f t="shared" si="279"/>
        <v>-3</v>
      </c>
      <c r="BD346">
        <f t="shared" si="280"/>
        <v>-68</v>
      </c>
      <c r="BG346" s="108"/>
      <c r="BH346" s="188">
        <v>531296.0586666667</v>
      </c>
      <c r="BI346" s="188"/>
      <c r="BJ346" s="18">
        <f t="shared" si="284"/>
        <v>3187776.3520000004</v>
      </c>
      <c r="BK346" s="189">
        <v>0</v>
      </c>
      <c r="BL346" s="189">
        <v>0.2</v>
      </c>
      <c r="BM346" s="114">
        <f t="shared" si="285"/>
        <v>531296.0586666667</v>
      </c>
      <c r="BN346" s="192"/>
      <c r="BO346" s="185">
        <v>543887.0137777778</v>
      </c>
      <c r="BP346" s="191"/>
      <c r="BQ346" s="135">
        <f t="shared" si="286"/>
        <v>3263322.0826666667</v>
      </c>
      <c r="BR346" s="141">
        <f t="shared" si="287"/>
        <v>543887.0137777778</v>
      </c>
      <c r="BS346" s="191"/>
      <c r="BT346" s="185">
        <v>623030.6653333334</v>
      </c>
      <c r="BU346" s="191"/>
      <c r="BV346" s="135">
        <f t="shared" si="288"/>
        <v>3738183.9920000006</v>
      </c>
      <c r="BW346" s="141">
        <f t="shared" si="289"/>
        <v>623030.6653333334</v>
      </c>
      <c r="BX346" s="191"/>
      <c r="BY346" s="185">
        <v>677831.6266666667</v>
      </c>
      <c r="BZ346" s="191"/>
      <c r="CA346" s="135">
        <f t="shared" si="290"/>
        <v>4066989.7600000002</v>
      </c>
      <c r="CB346" s="141">
        <f t="shared" si="291"/>
        <v>677831.6266666667</v>
      </c>
      <c r="CC346" s="191"/>
      <c r="CD346" s="230">
        <f t="shared" si="292"/>
        <v>788930.0293333335</v>
      </c>
      <c r="CE346" s="191"/>
      <c r="CF346" s="135">
        <f t="shared" si="293"/>
        <v>4733580.176000001</v>
      </c>
      <c r="CG346" s="141">
        <f t="shared" si="294"/>
        <v>788930.0293333335</v>
      </c>
      <c r="CH346" s="191"/>
      <c r="CI346" s="185">
        <v>0</v>
      </c>
      <c r="CJ346" s="191"/>
      <c r="CK346" s="135">
        <f t="shared" si="295"/>
        <v>0</v>
      </c>
      <c r="CL346" s="141">
        <f t="shared" si="296"/>
        <v>0</v>
      </c>
    </row>
    <row r="347" spans="1:90" ht="12.75">
      <c r="A347" s="3" t="s">
        <v>392</v>
      </c>
      <c r="B347" s="3" t="s">
        <v>379</v>
      </c>
      <c r="C347" s="3" t="s">
        <v>368</v>
      </c>
      <c r="D347" s="5">
        <f t="shared" si="251"/>
        <v>331397</v>
      </c>
      <c r="E347" s="18">
        <f t="shared" si="297"/>
        <v>3097</v>
      </c>
      <c r="F347" s="18">
        <f t="shared" si="252"/>
        <v>2811</v>
      </c>
      <c r="G347" s="215">
        <v>6.244367355547942</v>
      </c>
      <c r="H347" s="204">
        <f t="shared" si="254"/>
        <v>488</v>
      </c>
      <c r="I347"/>
      <c r="J347" s="197">
        <f t="shared" si="255"/>
        <v>129479</v>
      </c>
      <c r="K347" s="197">
        <f t="shared" si="256"/>
        <v>70579</v>
      </c>
      <c r="L347" s="197">
        <f t="shared" si="257"/>
        <v>66616</v>
      </c>
      <c r="M347" s="197">
        <f t="shared" si="258"/>
        <v>35321</v>
      </c>
      <c r="N347" s="197">
        <f t="shared" si="259"/>
        <v>18650</v>
      </c>
      <c r="O347" s="197">
        <f t="shared" si="260"/>
        <v>7628</v>
      </c>
      <c r="P347" s="197">
        <f t="shared" si="261"/>
        <v>2786</v>
      </c>
      <c r="Q347" s="197">
        <f t="shared" si="262"/>
        <v>338</v>
      </c>
      <c r="R347" s="197">
        <f t="shared" si="263"/>
        <v>331397</v>
      </c>
      <c r="S347" s="5"/>
      <c r="T347" s="9">
        <f aca="true" t="shared" si="310" ref="T347:AA347">J347/$R$347</f>
        <v>0.3907066147249372</v>
      </c>
      <c r="U347" s="9">
        <f t="shared" si="310"/>
        <v>0.21297416693572965</v>
      </c>
      <c r="V347" s="9">
        <f t="shared" si="310"/>
        <v>0.2010157002024762</v>
      </c>
      <c r="W347" s="9">
        <f t="shared" si="310"/>
        <v>0.10658213562585056</v>
      </c>
      <c r="X347" s="9">
        <f t="shared" si="310"/>
        <v>0.05627691258520747</v>
      </c>
      <c r="Y347" s="9">
        <f t="shared" si="310"/>
        <v>0.023017709876673596</v>
      </c>
      <c r="Z347" s="9">
        <f t="shared" si="310"/>
        <v>0.008406835306294264</v>
      </c>
      <c r="AA347" s="9">
        <f t="shared" si="310"/>
        <v>0.0010199247428311058</v>
      </c>
      <c r="AB347" s="9"/>
      <c r="AC347" s="197">
        <f t="shared" si="282"/>
        <v>1034</v>
      </c>
      <c r="AD347" s="197">
        <f t="shared" si="265"/>
        <v>486</v>
      </c>
      <c r="AE347" s="197">
        <f t="shared" si="266"/>
        <v>329</v>
      </c>
      <c r="AF347" s="197">
        <f t="shared" si="267"/>
        <v>375</v>
      </c>
      <c r="AG347" s="197">
        <f t="shared" si="268"/>
        <v>144</v>
      </c>
      <c r="AH347" s="197">
        <f t="shared" si="269"/>
        <v>72</v>
      </c>
      <c r="AI347" s="197">
        <f t="shared" si="270"/>
        <v>25</v>
      </c>
      <c r="AJ347" s="197">
        <f t="shared" si="271"/>
        <v>-5</v>
      </c>
      <c r="AK347" s="197">
        <f t="shared" si="272"/>
        <v>2460</v>
      </c>
      <c r="AL347" s="5"/>
      <c r="AV347">
        <f t="shared" si="283"/>
        <v>184</v>
      </c>
      <c r="AW347">
        <f t="shared" si="273"/>
        <v>83</v>
      </c>
      <c r="AX347">
        <f t="shared" si="274"/>
        <v>50</v>
      </c>
      <c r="AY347">
        <f t="shared" si="275"/>
        <v>4</v>
      </c>
      <c r="AZ347">
        <f t="shared" si="276"/>
        <v>14</v>
      </c>
      <c r="BA347">
        <f t="shared" si="277"/>
        <v>12</v>
      </c>
      <c r="BB347">
        <f t="shared" si="278"/>
        <v>5</v>
      </c>
      <c r="BC347">
        <f t="shared" si="279"/>
        <v>-1</v>
      </c>
      <c r="BD347">
        <f t="shared" si="280"/>
        <v>351</v>
      </c>
      <c r="BG347" s="108"/>
      <c r="BH347" s="188">
        <v>784950.5880000001</v>
      </c>
      <c r="BI347" s="188"/>
      <c r="BJ347" s="18">
        <f t="shared" si="284"/>
        <v>4709703.528000001</v>
      </c>
      <c r="BK347" s="189">
        <v>0</v>
      </c>
      <c r="BL347" s="189">
        <v>0.2</v>
      </c>
      <c r="BM347" s="114">
        <f t="shared" si="285"/>
        <v>784950.5880000001</v>
      </c>
      <c r="BN347" s="192"/>
      <c r="BO347" s="185">
        <v>710219.7162222222</v>
      </c>
      <c r="BP347" s="191"/>
      <c r="BQ347" s="135">
        <f t="shared" si="286"/>
        <v>4261318.297333334</v>
      </c>
      <c r="BR347" s="141">
        <f t="shared" si="287"/>
        <v>710219.7162222222</v>
      </c>
      <c r="BS347" s="191"/>
      <c r="BT347" s="185">
        <v>543538.9264444445</v>
      </c>
      <c r="BU347" s="191"/>
      <c r="BV347" s="135">
        <f t="shared" si="288"/>
        <v>3261233.558666667</v>
      </c>
      <c r="BW347" s="141">
        <f t="shared" si="289"/>
        <v>543538.9264444445</v>
      </c>
      <c r="BX347" s="191"/>
      <c r="BY347" s="185">
        <v>769293.5466666666</v>
      </c>
      <c r="BZ347" s="191"/>
      <c r="CA347" s="135">
        <f t="shared" si="290"/>
        <v>4615761.279999999</v>
      </c>
      <c r="CB347" s="141">
        <f t="shared" si="291"/>
        <v>769293.5466666666</v>
      </c>
      <c r="CC347" s="191"/>
      <c r="CD347" s="230">
        <f t="shared" si="292"/>
        <v>716150.8862222224</v>
      </c>
      <c r="CE347" s="191"/>
      <c r="CF347" s="135">
        <f t="shared" si="293"/>
        <v>4296905.317333334</v>
      </c>
      <c r="CG347" s="141">
        <f t="shared" si="294"/>
        <v>716150.8862222224</v>
      </c>
      <c r="CH347" s="191"/>
      <c r="CI347" s="185">
        <v>0</v>
      </c>
      <c r="CJ347" s="191"/>
      <c r="CK347" s="135">
        <f t="shared" si="295"/>
        <v>0</v>
      </c>
      <c r="CL347" s="141">
        <f t="shared" si="296"/>
        <v>0</v>
      </c>
    </row>
    <row r="348" spans="1:90" ht="12.75">
      <c r="A348" s="3" t="s">
        <v>393</v>
      </c>
      <c r="B348" s="3" t="s">
        <v>384</v>
      </c>
      <c r="C348" s="3" t="s">
        <v>369</v>
      </c>
      <c r="D348" s="5">
        <f t="shared" si="251"/>
        <v>408045</v>
      </c>
      <c r="E348" s="18">
        <f t="shared" si="297"/>
        <v>3206</v>
      </c>
      <c r="F348" s="18">
        <f t="shared" si="252"/>
        <v>3257</v>
      </c>
      <c r="G348" s="215">
        <v>6.957942023643882</v>
      </c>
      <c r="H348" s="204">
        <f t="shared" si="254"/>
        <v>601</v>
      </c>
      <c r="I348"/>
      <c r="J348" s="197">
        <f t="shared" si="255"/>
        <v>108479</v>
      </c>
      <c r="K348" s="197">
        <f t="shared" si="256"/>
        <v>113030</v>
      </c>
      <c r="L348" s="197">
        <f t="shared" si="257"/>
        <v>88330</v>
      </c>
      <c r="M348" s="197">
        <f t="shared" si="258"/>
        <v>51763</v>
      </c>
      <c r="N348" s="197">
        <f t="shared" si="259"/>
        <v>28016</v>
      </c>
      <c r="O348" s="197">
        <f t="shared" si="260"/>
        <v>12112</v>
      </c>
      <c r="P348" s="197">
        <f t="shared" si="261"/>
        <v>5781</v>
      </c>
      <c r="Q348" s="197">
        <f t="shared" si="262"/>
        <v>534</v>
      </c>
      <c r="R348" s="197">
        <f t="shared" si="263"/>
        <v>408045</v>
      </c>
      <c r="S348" s="5"/>
      <c r="T348" s="9">
        <f aca="true" t="shared" si="311" ref="T348:AA348">J348/$R$348</f>
        <v>0.2658505802056146</v>
      </c>
      <c r="U348" s="9">
        <f t="shared" si="311"/>
        <v>0.27700376183999315</v>
      </c>
      <c r="V348" s="9">
        <f t="shared" si="311"/>
        <v>0.21647122253673</v>
      </c>
      <c r="W348" s="9">
        <f t="shared" si="311"/>
        <v>0.12685610655687485</v>
      </c>
      <c r="X348" s="9">
        <f t="shared" si="311"/>
        <v>0.06865909397247852</v>
      </c>
      <c r="Y348" s="9">
        <f t="shared" si="311"/>
        <v>0.029683000649438174</v>
      </c>
      <c r="Z348" s="9">
        <f t="shared" si="311"/>
        <v>0.01416755504907547</v>
      </c>
      <c r="AA348" s="9">
        <f t="shared" si="311"/>
        <v>0.0013086791897952432</v>
      </c>
      <c r="AB348" s="9"/>
      <c r="AC348" s="197">
        <f t="shared" si="282"/>
        <v>779</v>
      </c>
      <c r="AD348" s="197">
        <f t="shared" si="265"/>
        <v>510</v>
      </c>
      <c r="AE348" s="197">
        <f t="shared" si="266"/>
        <v>633</v>
      </c>
      <c r="AF348" s="197">
        <f t="shared" si="267"/>
        <v>576</v>
      </c>
      <c r="AG348" s="197">
        <f t="shared" si="268"/>
        <v>325</v>
      </c>
      <c r="AH348" s="197">
        <f t="shared" si="269"/>
        <v>173</v>
      </c>
      <c r="AI348" s="197">
        <f t="shared" si="270"/>
        <v>46</v>
      </c>
      <c r="AJ348" s="197">
        <f t="shared" si="271"/>
        <v>0</v>
      </c>
      <c r="AK348" s="197">
        <f t="shared" si="272"/>
        <v>3042</v>
      </c>
      <c r="AL348" s="5"/>
      <c r="AV348">
        <f t="shared" si="283"/>
        <v>-2</v>
      </c>
      <c r="AW348">
        <f t="shared" si="273"/>
        <v>83</v>
      </c>
      <c r="AX348">
        <f t="shared" si="274"/>
        <v>108</v>
      </c>
      <c r="AY348">
        <f t="shared" si="275"/>
        <v>39</v>
      </c>
      <c r="AZ348">
        <f t="shared" si="276"/>
        <v>-24</v>
      </c>
      <c r="BA348">
        <f t="shared" si="277"/>
        <v>24</v>
      </c>
      <c r="BB348">
        <f t="shared" si="278"/>
        <v>-10</v>
      </c>
      <c r="BC348">
        <f t="shared" si="279"/>
        <v>-3</v>
      </c>
      <c r="BD348">
        <f t="shared" si="280"/>
        <v>215</v>
      </c>
      <c r="BG348" s="108"/>
      <c r="BH348" s="188">
        <v>799054.944</v>
      </c>
      <c r="BI348" s="188"/>
      <c r="BJ348" s="18">
        <f t="shared" si="284"/>
        <v>4794329.664</v>
      </c>
      <c r="BK348" s="189">
        <v>0</v>
      </c>
      <c r="BL348" s="189">
        <v>0.2</v>
      </c>
      <c r="BM348" s="114">
        <f t="shared" si="285"/>
        <v>799054.944</v>
      </c>
      <c r="BN348" s="192"/>
      <c r="BO348" s="185">
        <v>797284.2802222222</v>
      </c>
      <c r="BP348" s="191"/>
      <c r="BQ348" s="135">
        <f t="shared" si="286"/>
        <v>4783705.681333333</v>
      </c>
      <c r="BR348" s="141">
        <f t="shared" si="287"/>
        <v>797284.2802222222</v>
      </c>
      <c r="BS348" s="191"/>
      <c r="BT348" s="185">
        <v>713737.8268888891</v>
      </c>
      <c r="BU348" s="191"/>
      <c r="BV348" s="135">
        <f t="shared" si="288"/>
        <v>4282426.961333334</v>
      </c>
      <c r="BW348" s="141">
        <f t="shared" si="289"/>
        <v>713737.8268888891</v>
      </c>
      <c r="BX348" s="191"/>
      <c r="BY348" s="185">
        <v>903188.7733333333</v>
      </c>
      <c r="BZ348" s="191"/>
      <c r="CA348" s="135">
        <f t="shared" si="290"/>
        <v>5419132.64</v>
      </c>
      <c r="CB348" s="141">
        <f t="shared" si="291"/>
        <v>903188.7733333333</v>
      </c>
      <c r="CC348" s="191"/>
      <c r="CD348" s="230">
        <f t="shared" si="292"/>
        <v>910918.4293333334</v>
      </c>
      <c r="CE348" s="191"/>
      <c r="CF348" s="135">
        <f t="shared" si="293"/>
        <v>5465510.576</v>
      </c>
      <c r="CG348" s="141">
        <f t="shared" si="294"/>
        <v>910918.4293333334</v>
      </c>
      <c r="CH348" s="191"/>
      <c r="CI348" s="185">
        <v>0</v>
      </c>
      <c r="CJ348" s="191"/>
      <c r="CK348" s="135">
        <f t="shared" si="295"/>
        <v>0</v>
      </c>
      <c r="CL348" s="141">
        <f t="shared" si="296"/>
        <v>0</v>
      </c>
    </row>
    <row r="349" spans="1:90" ht="12.75">
      <c r="A349" s="3" t="s">
        <v>403</v>
      </c>
      <c r="B349" s="3" t="s">
        <v>386</v>
      </c>
      <c r="C349" s="3" t="s">
        <v>359</v>
      </c>
      <c r="D349" s="5">
        <f t="shared" si="251"/>
        <v>278618</v>
      </c>
      <c r="E349" s="18">
        <f t="shared" si="297"/>
        <v>2836</v>
      </c>
      <c r="F349" s="18">
        <f t="shared" si="252"/>
        <v>1330</v>
      </c>
      <c r="G349" s="215">
        <v>7.203122154613216</v>
      </c>
      <c r="H349" s="204">
        <f t="shared" si="254"/>
        <v>345</v>
      </c>
      <c r="I349"/>
      <c r="J349" s="197">
        <f t="shared" si="255"/>
        <v>47026</v>
      </c>
      <c r="K349" s="197">
        <f t="shared" si="256"/>
        <v>61186</v>
      </c>
      <c r="L349" s="197">
        <f t="shared" si="257"/>
        <v>62409</v>
      </c>
      <c r="M349" s="197">
        <f t="shared" si="258"/>
        <v>41560</v>
      </c>
      <c r="N349" s="197">
        <f t="shared" si="259"/>
        <v>32845</v>
      </c>
      <c r="O349" s="197">
        <f t="shared" si="260"/>
        <v>19725</v>
      </c>
      <c r="P349" s="197">
        <f t="shared" si="261"/>
        <v>12670</v>
      </c>
      <c r="Q349" s="197">
        <f t="shared" si="262"/>
        <v>1197</v>
      </c>
      <c r="R349" s="197">
        <f t="shared" si="263"/>
        <v>278618</v>
      </c>
      <c r="S349" s="5"/>
      <c r="T349" s="9">
        <f aca="true" t="shared" si="312" ref="T349:AA349">J349/$R$349</f>
        <v>0.16878306498503326</v>
      </c>
      <c r="U349" s="9">
        <f t="shared" si="312"/>
        <v>0.2196053377743003</v>
      </c>
      <c r="V349" s="9">
        <f t="shared" si="312"/>
        <v>0.22399486034642413</v>
      </c>
      <c r="W349" s="9">
        <f t="shared" si="312"/>
        <v>0.14916480629392215</v>
      </c>
      <c r="X349" s="9">
        <f t="shared" si="312"/>
        <v>0.1178854201810364</v>
      </c>
      <c r="Y349" s="9">
        <f t="shared" si="312"/>
        <v>0.07079585669267599</v>
      </c>
      <c r="Z349" s="9">
        <f t="shared" si="312"/>
        <v>0.04547444888700658</v>
      </c>
      <c r="AA349" s="9">
        <f t="shared" si="312"/>
        <v>0.004296204839601175</v>
      </c>
      <c r="AB349" s="9"/>
      <c r="AC349" s="197">
        <f t="shared" si="282"/>
        <v>305</v>
      </c>
      <c r="AD349" s="197">
        <f t="shared" si="265"/>
        <v>359</v>
      </c>
      <c r="AE349" s="197">
        <f t="shared" si="266"/>
        <v>152</v>
      </c>
      <c r="AF349" s="197">
        <f t="shared" si="267"/>
        <v>325</v>
      </c>
      <c r="AG349" s="197">
        <f t="shared" si="268"/>
        <v>165</v>
      </c>
      <c r="AH349" s="197">
        <f t="shared" si="269"/>
        <v>66</v>
      </c>
      <c r="AI349" s="197">
        <f t="shared" si="270"/>
        <v>64</v>
      </c>
      <c r="AJ349" s="197">
        <f t="shared" si="271"/>
        <v>15</v>
      </c>
      <c r="AK349" s="197">
        <f t="shared" si="272"/>
        <v>1451</v>
      </c>
      <c r="AL349" s="5"/>
      <c r="AV349">
        <f t="shared" si="283"/>
        <v>-58</v>
      </c>
      <c r="AW349">
        <f t="shared" si="273"/>
        <v>-9</v>
      </c>
      <c r="AX349">
        <f t="shared" si="274"/>
        <v>-2</v>
      </c>
      <c r="AY349">
        <f t="shared" si="275"/>
        <v>-4</v>
      </c>
      <c r="AZ349">
        <f t="shared" si="276"/>
        <v>-36</v>
      </c>
      <c r="BA349">
        <f t="shared" si="277"/>
        <v>-3</v>
      </c>
      <c r="BB349">
        <f t="shared" si="278"/>
        <v>-6</v>
      </c>
      <c r="BC349">
        <f t="shared" si="279"/>
        <v>-3</v>
      </c>
      <c r="BD349">
        <f t="shared" si="280"/>
        <v>-121</v>
      </c>
      <c r="BG349" s="108"/>
      <c r="BH349" s="188">
        <v>381968.98799999995</v>
      </c>
      <c r="BI349" s="188"/>
      <c r="BJ349" s="18">
        <f t="shared" si="284"/>
        <v>2291813.928</v>
      </c>
      <c r="BK349" s="189">
        <v>0</v>
      </c>
      <c r="BL349" s="189">
        <v>0.2</v>
      </c>
      <c r="BM349" s="114">
        <f t="shared" si="285"/>
        <v>381968.98799999995</v>
      </c>
      <c r="BN349" s="192"/>
      <c r="BO349" s="185">
        <v>467837.1886666666</v>
      </c>
      <c r="BP349" s="191"/>
      <c r="BQ349" s="135">
        <f t="shared" si="286"/>
        <v>2807023.1319999998</v>
      </c>
      <c r="BR349" s="141">
        <f t="shared" si="287"/>
        <v>467837.1886666666</v>
      </c>
      <c r="BS349" s="191"/>
      <c r="BT349" s="185">
        <v>408276.6835555556</v>
      </c>
      <c r="BU349" s="191"/>
      <c r="BV349" s="135">
        <f t="shared" si="288"/>
        <v>2449660.1013333336</v>
      </c>
      <c r="BW349" s="141">
        <f t="shared" si="289"/>
        <v>408276.6835555556</v>
      </c>
      <c r="BX349" s="191"/>
      <c r="BY349" s="185">
        <v>532066.4533333334</v>
      </c>
      <c r="BZ349" s="191"/>
      <c r="CA349" s="135">
        <f t="shared" si="290"/>
        <v>3192398.72</v>
      </c>
      <c r="CB349" s="141">
        <f t="shared" si="291"/>
        <v>532066.4533333334</v>
      </c>
      <c r="CC349" s="191"/>
      <c r="CD349" s="230">
        <f t="shared" si="292"/>
        <v>407031.80577777786</v>
      </c>
      <c r="CE349" s="191"/>
      <c r="CF349" s="135">
        <f t="shared" si="293"/>
        <v>2442190.834666667</v>
      </c>
      <c r="CG349" s="141">
        <f t="shared" si="294"/>
        <v>407031.80577777786</v>
      </c>
      <c r="CH349" s="191"/>
      <c r="CI349" s="185">
        <v>0</v>
      </c>
      <c r="CJ349" s="191"/>
      <c r="CK349" s="135">
        <f t="shared" si="295"/>
        <v>0</v>
      </c>
      <c r="CL349" s="141">
        <f t="shared" si="296"/>
        <v>0</v>
      </c>
    </row>
    <row r="350" spans="1:90" ht="12.75">
      <c r="A350" s="3" t="s">
        <v>402</v>
      </c>
      <c r="B350" s="3" t="s">
        <v>379</v>
      </c>
      <c r="C350" s="3" t="s">
        <v>357</v>
      </c>
      <c r="D350" s="5">
        <f t="shared" si="251"/>
        <v>306720</v>
      </c>
      <c r="E350" s="18">
        <f t="shared" si="297"/>
        <v>1916</v>
      </c>
      <c r="F350" s="18">
        <f t="shared" si="252"/>
        <v>3044</v>
      </c>
      <c r="G350" s="215">
        <v>6.428439258967038</v>
      </c>
      <c r="H350" s="204">
        <f t="shared" si="254"/>
        <v>787</v>
      </c>
      <c r="I350"/>
      <c r="J350" s="197">
        <f t="shared" si="255"/>
        <v>82453</v>
      </c>
      <c r="K350" s="197">
        <f t="shared" si="256"/>
        <v>75890</v>
      </c>
      <c r="L350" s="197">
        <f t="shared" si="257"/>
        <v>64014</v>
      </c>
      <c r="M350" s="197">
        <f t="shared" si="258"/>
        <v>37246</v>
      </c>
      <c r="N350" s="197">
        <f t="shared" si="259"/>
        <v>24928</v>
      </c>
      <c r="O350" s="197">
        <f t="shared" si="260"/>
        <v>13317</v>
      </c>
      <c r="P350" s="197">
        <f t="shared" si="261"/>
        <v>8231</v>
      </c>
      <c r="Q350" s="197">
        <f t="shared" si="262"/>
        <v>641</v>
      </c>
      <c r="R350" s="197">
        <f t="shared" si="263"/>
        <v>306720</v>
      </c>
      <c r="S350" s="5"/>
      <c r="T350" s="9">
        <f aca="true" t="shared" si="313" ref="T350:AA350">J350/$R$350</f>
        <v>0.2688217266562337</v>
      </c>
      <c r="U350" s="9">
        <f t="shared" si="313"/>
        <v>0.247424360980699</v>
      </c>
      <c r="V350" s="9">
        <f t="shared" si="313"/>
        <v>0.20870500782472615</v>
      </c>
      <c r="W350" s="9">
        <f t="shared" si="313"/>
        <v>0.12143322900365154</v>
      </c>
      <c r="X350" s="9">
        <f t="shared" si="313"/>
        <v>0.08127282211789254</v>
      </c>
      <c r="Y350" s="9">
        <f t="shared" si="313"/>
        <v>0.043417449139280126</v>
      </c>
      <c r="Z350" s="9">
        <f t="shared" si="313"/>
        <v>0.026835550339071465</v>
      </c>
      <c r="AA350" s="9">
        <f t="shared" si="313"/>
        <v>0.0020898539384454876</v>
      </c>
      <c r="AB350" s="9"/>
      <c r="AC350" s="197">
        <f t="shared" si="282"/>
        <v>180</v>
      </c>
      <c r="AD350" s="197">
        <f t="shared" si="265"/>
        <v>668</v>
      </c>
      <c r="AE350" s="197">
        <f t="shared" si="266"/>
        <v>966</v>
      </c>
      <c r="AF350" s="197">
        <f t="shared" si="267"/>
        <v>437</v>
      </c>
      <c r="AG350" s="197">
        <f t="shared" si="268"/>
        <v>351</v>
      </c>
      <c r="AH350" s="197">
        <f t="shared" si="269"/>
        <v>227</v>
      </c>
      <c r="AI350" s="197">
        <f t="shared" si="270"/>
        <v>126</v>
      </c>
      <c r="AJ350" s="197">
        <f t="shared" si="271"/>
        <v>0</v>
      </c>
      <c r="AK350" s="197">
        <f t="shared" si="272"/>
        <v>2955</v>
      </c>
      <c r="AL350" s="5"/>
      <c r="AV350">
        <f t="shared" si="283"/>
        <v>34</v>
      </c>
      <c r="AW350">
        <f t="shared" si="273"/>
        <v>52</v>
      </c>
      <c r="AX350">
        <f t="shared" si="274"/>
        <v>-29</v>
      </c>
      <c r="AY350">
        <f t="shared" si="275"/>
        <v>-1</v>
      </c>
      <c r="AZ350">
        <f t="shared" si="276"/>
        <v>18</v>
      </c>
      <c r="BA350">
        <f t="shared" si="277"/>
        <v>8</v>
      </c>
      <c r="BB350">
        <f t="shared" si="278"/>
        <v>6</v>
      </c>
      <c r="BC350">
        <f t="shared" si="279"/>
        <v>1</v>
      </c>
      <c r="BD350">
        <f t="shared" si="280"/>
        <v>89</v>
      </c>
      <c r="BG350" s="108"/>
      <c r="BH350" s="188">
        <v>647233.2253333334</v>
      </c>
      <c r="BI350" s="188"/>
      <c r="BJ350" s="18">
        <f t="shared" si="284"/>
        <v>3883399.352</v>
      </c>
      <c r="BK350" s="189">
        <v>0</v>
      </c>
      <c r="BL350" s="189">
        <v>0.2</v>
      </c>
      <c r="BM350" s="114">
        <f t="shared" si="285"/>
        <v>647233.2253333334</v>
      </c>
      <c r="BN350" s="192"/>
      <c r="BO350" s="185">
        <v>783560.5831111112</v>
      </c>
      <c r="BP350" s="191"/>
      <c r="BQ350" s="135">
        <f t="shared" si="286"/>
        <v>4701363.498666667</v>
      </c>
      <c r="BR350" s="141">
        <f t="shared" si="287"/>
        <v>783560.5831111112</v>
      </c>
      <c r="BS350" s="191"/>
      <c r="BT350" s="185">
        <v>674225.4715555556</v>
      </c>
      <c r="BU350" s="191"/>
      <c r="BV350" s="135">
        <f t="shared" si="288"/>
        <v>4045352.8293333333</v>
      </c>
      <c r="BW350" s="141">
        <f t="shared" si="289"/>
        <v>674225.4715555556</v>
      </c>
      <c r="BX350" s="191"/>
      <c r="BY350" s="185">
        <v>659095.52</v>
      </c>
      <c r="BZ350" s="191"/>
      <c r="CA350" s="135">
        <f t="shared" si="290"/>
        <v>3954573.12</v>
      </c>
      <c r="CB350" s="141">
        <f t="shared" si="291"/>
        <v>659095.52</v>
      </c>
      <c r="CC350" s="191"/>
      <c r="CD350" s="230">
        <f t="shared" si="292"/>
        <v>931180.464</v>
      </c>
      <c r="CE350" s="191"/>
      <c r="CF350" s="135">
        <f t="shared" si="293"/>
        <v>5587082.784</v>
      </c>
      <c r="CG350" s="141">
        <f t="shared" si="294"/>
        <v>931180.464</v>
      </c>
      <c r="CH350" s="191"/>
      <c r="CI350" s="185">
        <v>0</v>
      </c>
      <c r="CJ350" s="191"/>
      <c r="CK350" s="135">
        <f t="shared" si="295"/>
        <v>0</v>
      </c>
      <c r="CL350" s="141">
        <f t="shared" si="296"/>
        <v>0</v>
      </c>
    </row>
    <row r="351" spans="1:90" ht="12.75">
      <c r="A351" s="3" t="s">
        <v>380</v>
      </c>
      <c r="B351" s="3" t="s">
        <v>379</v>
      </c>
      <c r="C351" s="3" t="s">
        <v>362</v>
      </c>
      <c r="D351" s="5">
        <f t="shared" si="251"/>
        <v>354636</v>
      </c>
      <c r="E351" s="18">
        <f t="shared" si="297"/>
        <v>3673</v>
      </c>
      <c r="F351" s="18">
        <f t="shared" si="252"/>
        <v>2496</v>
      </c>
      <c r="G351" s="215">
        <v>5.513442400218076</v>
      </c>
      <c r="H351" s="204">
        <f t="shared" si="254"/>
        <v>300</v>
      </c>
      <c r="I351"/>
      <c r="J351" s="197">
        <f t="shared" si="255"/>
        <v>141248</v>
      </c>
      <c r="K351" s="197">
        <f t="shared" si="256"/>
        <v>73156</v>
      </c>
      <c r="L351" s="197">
        <f t="shared" si="257"/>
        <v>60721</v>
      </c>
      <c r="M351" s="197">
        <f t="shared" si="258"/>
        <v>40240</v>
      </c>
      <c r="N351" s="197">
        <f t="shared" si="259"/>
        <v>22206</v>
      </c>
      <c r="O351" s="197">
        <f t="shared" si="260"/>
        <v>10671</v>
      </c>
      <c r="P351" s="197">
        <f t="shared" si="261"/>
        <v>5933</v>
      </c>
      <c r="Q351" s="197">
        <f t="shared" si="262"/>
        <v>461</v>
      </c>
      <c r="R351" s="197">
        <f t="shared" si="263"/>
        <v>354636</v>
      </c>
      <c r="S351" s="5"/>
      <c r="T351" s="9">
        <f aca="true" t="shared" si="314" ref="T351:AA351">J351/$R$351</f>
        <v>0.3982900777134865</v>
      </c>
      <c r="U351" s="9">
        <f t="shared" si="314"/>
        <v>0.20628475394488996</v>
      </c>
      <c r="V351" s="9">
        <f t="shared" si="314"/>
        <v>0.1712206318591457</v>
      </c>
      <c r="W351" s="9">
        <f t="shared" si="314"/>
        <v>0.11346845779898262</v>
      </c>
      <c r="X351" s="9">
        <f t="shared" si="314"/>
        <v>0.06261631644841471</v>
      </c>
      <c r="Y351" s="9">
        <f t="shared" si="314"/>
        <v>0.030090007782627822</v>
      </c>
      <c r="Z351" s="9">
        <f t="shared" si="314"/>
        <v>0.016729830022896717</v>
      </c>
      <c r="AA351" s="9">
        <f t="shared" si="314"/>
        <v>0.001299924429555939</v>
      </c>
      <c r="AB351" s="9"/>
      <c r="AC351" s="197">
        <f t="shared" si="282"/>
        <v>517</v>
      </c>
      <c r="AD351" s="197">
        <f t="shared" si="265"/>
        <v>573</v>
      </c>
      <c r="AE351" s="197">
        <f t="shared" si="266"/>
        <v>380</v>
      </c>
      <c r="AF351" s="197">
        <f t="shared" si="267"/>
        <v>344</v>
      </c>
      <c r="AG351" s="197">
        <f t="shared" si="268"/>
        <v>217</v>
      </c>
      <c r="AH351" s="197">
        <f t="shared" si="269"/>
        <v>135</v>
      </c>
      <c r="AI351" s="197">
        <f t="shared" si="270"/>
        <v>22</v>
      </c>
      <c r="AJ351" s="197">
        <f t="shared" si="271"/>
        <v>6</v>
      </c>
      <c r="AK351" s="197">
        <f t="shared" si="272"/>
        <v>2194</v>
      </c>
      <c r="AL351" s="5"/>
      <c r="AV351">
        <f t="shared" si="283"/>
        <v>189</v>
      </c>
      <c r="AW351">
        <f t="shared" si="273"/>
        <v>62</v>
      </c>
      <c r="AX351">
        <f t="shared" si="274"/>
        <v>68</v>
      </c>
      <c r="AY351">
        <f t="shared" si="275"/>
        <v>-3</v>
      </c>
      <c r="AZ351">
        <f t="shared" si="276"/>
        <v>-3</v>
      </c>
      <c r="BA351">
        <f t="shared" si="277"/>
        <v>-16</v>
      </c>
      <c r="BB351">
        <f t="shared" si="278"/>
        <v>1</v>
      </c>
      <c r="BC351">
        <f t="shared" si="279"/>
        <v>4</v>
      </c>
      <c r="BD351">
        <f t="shared" si="280"/>
        <v>302</v>
      </c>
      <c r="BG351" s="108"/>
      <c r="BH351" s="188">
        <v>533119.0706666666</v>
      </c>
      <c r="BI351" s="188"/>
      <c r="BJ351" s="18">
        <f t="shared" si="284"/>
        <v>3198714.4239999996</v>
      </c>
      <c r="BK351" s="189">
        <v>0</v>
      </c>
      <c r="BL351" s="189">
        <v>0.2</v>
      </c>
      <c r="BM351" s="114">
        <f t="shared" si="285"/>
        <v>533119.0706666666</v>
      </c>
      <c r="BN351" s="192"/>
      <c r="BO351" s="185">
        <v>525127.7831111111</v>
      </c>
      <c r="BP351" s="191"/>
      <c r="BQ351" s="135">
        <f t="shared" si="286"/>
        <v>3150766.6986666666</v>
      </c>
      <c r="BR351" s="141">
        <f t="shared" si="287"/>
        <v>525127.7831111111</v>
      </c>
      <c r="BS351" s="191"/>
      <c r="BT351" s="185">
        <v>596176.3022222223</v>
      </c>
      <c r="BU351" s="191"/>
      <c r="BV351" s="135">
        <f t="shared" si="288"/>
        <v>3577057.813333334</v>
      </c>
      <c r="BW351" s="141">
        <f t="shared" si="289"/>
        <v>596176.3022222223</v>
      </c>
      <c r="BX351" s="191"/>
      <c r="BY351" s="185">
        <v>649533.3866666667</v>
      </c>
      <c r="BZ351" s="191"/>
      <c r="CA351" s="135">
        <f t="shared" si="290"/>
        <v>3897200.3200000003</v>
      </c>
      <c r="CB351" s="141">
        <f t="shared" si="291"/>
        <v>649533.3866666667</v>
      </c>
      <c r="CC351" s="191"/>
      <c r="CD351" s="230">
        <f t="shared" si="292"/>
        <v>665606.328888889</v>
      </c>
      <c r="CE351" s="191"/>
      <c r="CF351" s="135">
        <f t="shared" si="293"/>
        <v>3993637.9733333346</v>
      </c>
      <c r="CG351" s="141">
        <f t="shared" si="294"/>
        <v>665606.328888889</v>
      </c>
      <c r="CH351" s="191"/>
      <c r="CI351" s="185">
        <v>0</v>
      </c>
      <c r="CJ351" s="191"/>
      <c r="CK351" s="135">
        <f t="shared" si="295"/>
        <v>0</v>
      </c>
      <c r="CL351" s="141">
        <f t="shared" si="296"/>
        <v>0</v>
      </c>
    </row>
    <row r="352" spans="1:90" ht="12.75">
      <c r="A352" s="3" t="s">
        <v>400</v>
      </c>
      <c r="B352" s="3" t="s">
        <v>375</v>
      </c>
      <c r="C352" s="3" t="s">
        <v>345</v>
      </c>
      <c r="D352" s="5">
        <f t="shared" si="251"/>
        <v>276925</v>
      </c>
      <c r="E352" s="18">
        <f t="shared" si="297"/>
        <v>1354</v>
      </c>
      <c r="F352" s="18">
        <f t="shared" si="252"/>
        <v>2461</v>
      </c>
      <c r="G352" s="215">
        <v>9.070104423742356</v>
      </c>
      <c r="H352" s="204">
        <f t="shared" si="254"/>
        <v>514</v>
      </c>
      <c r="I352"/>
      <c r="J352" s="197">
        <f t="shared" si="255"/>
        <v>13093</v>
      </c>
      <c r="K352" s="197">
        <f t="shared" si="256"/>
        <v>40060</v>
      </c>
      <c r="L352" s="197">
        <f t="shared" si="257"/>
        <v>82374</v>
      </c>
      <c r="M352" s="197">
        <f t="shared" si="258"/>
        <v>61505</v>
      </c>
      <c r="N352" s="197">
        <f t="shared" si="259"/>
        <v>39216</v>
      </c>
      <c r="O352" s="197">
        <f t="shared" si="260"/>
        <v>20687</v>
      </c>
      <c r="P352" s="197">
        <f t="shared" si="261"/>
        <v>17586</v>
      </c>
      <c r="Q352" s="197">
        <f t="shared" si="262"/>
        <v>2404</v>
      </c>
      <c r="R352" s="197">
        <f t="shared" si="263"/>
        <v>276925</v>
      </c>
      <c r="S352" s="5"/>
      <c r="T352" s="9">
        <f aca="true" t="shared" si="315" ref="T352:AA352">J352/$R$352</f>
        <v>0.04727994944479552</v>
      </c>
      <c r="U352" s="9">
        <f t="shared" si="315"/>
        <v>0.144660106527038</v>
      </c>
      <c r="V352" s="9">
        <f t="shared" si="315"/>
        <v>0.29745960097499324</v>
      </c>
      <c r="W352" s="9">
        <f t="shared" si="315"/>
        <v>0.22209984652884354</v>
      </c>
      <c r="X352" s="9">
        <f t="shared" si="315"/>
        <v>0.1416123499142367</v>
      </c>
      <c r="Y352" s="9">
        <f t="shared" si="315"/>
        <v>0.07470253678793898</v>
      </c>
      <c r="Z352" s="9">
        <f t="shared" si="315"/>
        <v>0.06350455899611808</v>
      </c>
      <c r="AA352" s="9">
        <f t="shared" si="315"/>
        <v>0.00868105082603593</v>
      </c>
      <c r="AB352" s="9"/>
      <c r="AC352" s="197">
        <f t="shared" si="282"/>
        <v>173</v>
      </c>
      <c r="AD352" s="197">
        <f t="shared" si="265"/>
        <v>186</v>
      </c>
      <c r="AE352" s="197">
        <f t="shared" si="266"/>
        <v>622</v>
      </c>
      <c r="AF352" s="197">
        <f t="shared" si="267"/>
        <v>530</v>
      </c>
      <c r="AG352" s="197">
        <f t="shared" si="268"/>
        <v>288</v>
      </c>
      <c r="AH352" s="197">
        <f t="shared" si="269"/>
        <v>165</v>
      </c>
      <c r="AI352" s="197">
        <f t="shared" si="270"/>
        <v>174</v>
      </c>
      <c r="AJ352" s="197">
        <f t="shared" si="271"/>
        <v>39</v>
      </c>
      <c r="AK352" s="197">
        <f t="shared" si="272"/>
        <v>2177</v>
      </c>
      <c r="AL352" s="5"/>
      <c r="AV352">
        <f t="shared" si="283"/>
        <v>56</v>
      </c>
      <c r="AW352">
        <f t="shared" si="273"/>
        <v>116</v>
      </c>
      <c r="AX352">
        <f t="shared" si="274"/>
        <v>47</v>
      </c>
      <c r="AY352">
        <f t="shared" si="275"/>
        <v>12</v>
      </c>
      <c r="AZ352">
        <f t="shared" si="276"/>
        <v>61</v>
      </c>
      <c r="BA352">
        <f t="shared" si="277"/>
        <v>0</v>
      </c>
      <c r="BB352">
        <f t="shared" si="278"/>
        <v>-5</v>
      </c>
      <c r="BC352">
        <f t="shared" si="279"/>
        <v>-3</v>
      </c>
      <c r="BD352">
        <f t="shared" si="280"/>
        <v>284</v>
      </c>
      <c r="BG352" s="108"/>
      <c r="BH352" s="188">
        <v>491445.6560000001</v>
      </c>
      <c r="BI352" s="188"/>
      <c r="BJ352" s="18">
        <f t="shared" si="284"/>
        <v>2948673.9360000007</v>
      </c>
      <c r="BK352" s="189">
        <v>0</v>
      </c>
      <c r="BL352" s="189">
        <v>0.2</v>
      </c>
      <c r="BM352" s="114">
        <f t="shared" si="285"/>
        <v>491445.6560000001</v>
      </c>
      <c r="BN352" s="192"/>
      <c r="BO352" s="185">
        <v>576951.206888889</v>
      </c>
      <c r="BP352" s="191"/>
      <c r="BQ352" s="135">
        <f t="shared" si="286"/>
        <v>3461707.241333334</v>
      </c>
      <c r="BR352" s="141">
        <f t="shared" si="287"/>
        <v>576951.206888889</v>
      </c>
      <c r="BS352" s="191"/>
      <c r="BT352" s="185">
        <v>593896.9144444445</v>
      </c>
      <c r="BU352" s="191"/>
      <c r="BV352" s="135">
        <f t="shared" si="288"/>
        <v>3563381.486666667</v>
      </c>
      <c r="BW352" s="141">
        <f t="shared" si="289"/>
        <v>593896.9144444445</v>
      </c>
      <c r="BX352" s="191"/>
      <c r="BY352" s="185">
        <v>724949.84</v>
      </c>
      <c r="BZ352" s="191"/>
      <c r="CA352" s="135">
        <f t="shared" si="290"/>
        <v>4349699.04</v>
      </c>
      <c r="CB352" s="141">
        <f t="shared" si="291"/>
        <v>724949.84</v>
      </c>
      <c r="CC352" s="191"/>
      <c r="CD352" s="230">
        <f t="shared" si="292"/>
        <v>782529.3844444444</v>
      </c>
      <c r="CE352" s="191"/>
      <c r="CF352" s="135">
        <f t="shared" si="293"/>
        <v>4695176.306666667</v>
      </c>
      <c r="CG352" s="141">
        <f t="shared" si="294"/>
        <v>782529.3844444444</v>
      </c>
      <c r="CH352" s="191"/>
      <c r="CI352" s="185">
        <v>0</v>
      </c>
      <c r="CJ352" s="191"/>
      <c r="CK352" s="135">
        <f t="shared" si="295"/>
        <v>0</v>
      </c>
      <c r="CL352" s="141">
        <f t="shared" si="296"/>
        <v>0</v>
      </c>
    </row>
    <row r="353" spans="1:90" ht="14.25" customHeight="1">
      <c r="A353" s="3" t="s">
        <v>408</v>
      </c>
      <c r="B353" s="3" t="s">
        <v>389</v>
      </c>
      <c r="C353" s="3" t="s">
        <v>364</v>
      </c>
      <c r="D353" s="5">
        <f t="shared" si="251"/>
        <v>246611</v>
      </c>
      <c r="E353" s="18">
        <f t="shared" si="297"/>
        <v>2049</v>
      </c>
      <c r="F353" s="18">
        <f t="shared" si="252"/>
        <v>2009</v>
      </c>
      <c r="G353" s="215">
        <v>7.510214786182396</v>
      </c>
      <c r="H353" s="204">
        <f t="shared" si="254"/>
        <v>671</v>
      </c>
      <c r="I353"/>
      <c r="J353" s="197">
        <f t="shared" si="255"/>
        <v>39870</v>
      </c>
      <c r="K353" s="197">
        <f t="shared" si="256"/>
        <v>67153</v>
      </c>
      <c r="L353" s="197">
        <f t="shared" si="257"/>
        <v>53096</v>
      </c>
      <c r="M353" s="197">
        <f t="shared" si="258"/>
        <v>36620</v>
      </c>
      <c r="N353" s="197">
        <f t="shared" si="259"/>
        <v>27139</v>
      </c>
      <c r="O353" s="197">
        <f t="shared" si="260"/>
        <v>15016</v>
      </c>
      <c r="P353" s="197">
        <f t="shared" si="261"/>
        <v>7220</v>
      </c>
      <c r="Q353" s="197">
        <f t="shared" si="262"/>
        <v>497</v>
      </c>
      <c r="R353" s="197">
        <f t="shared" si="263"/>
        <v>246611</v>
      </c>
      <c r="S353" s="5"/>
      <c r="T353" s="9">
        <f aca="true" t="shared" si="316" ref="T353:AA353">J353/$R$353</f>
        <v>0.1616716204873262</v>
      </c>
      <c r="U353" s="9">
        <f t="shared" si="316"/>
        <v>0.2723033441330679</v>
      </c>
      <c r="V353" s="9">
        <f t="shared" si="316"/>
        <v>0.21530264262340285</v>
      </c>
      <c r="W353" s="9">
        <f t="shared" si="316"/>
        <v>0.14849297071095774</v>
      </c>
      <c r="X353" s="9">
        <f t="shared" si="316"/>
        <v>0.11004780808641951</v>
      </c>
      <c r="Y353" s="9">
        <f t="shared" si="316"/>
        <v>0.0608894169359842</v>
      </c>
      <c r="Z353" s="9">
        <f t="shared" si="316"/>
        <v>0.02927687734934776</v>
      </c>
      <c r="AA353" s="9">
        <f t="shared" si="316"/>
        <v>0.0020153196734938833</v>
      </c>
      <c r="AB353" s="9"/>
      <c r="AC353" s="197">
        <f t="shared" si="282"/>
        <v>52</v>
      </c>
      <c r="AD353" s="197">
        <f t="shared" si="265"/>
        <v>425</v>
      </c>
      <c r="AE353" s="197">
        <f t="shared" si="266"/>
        <v>630</v>
      </c>
      <c r="AF353" s="197">
        <f t="shared" si="267"/>
        <v>374</v>
      </c>
      <c r="AG353" s="197">
        <f t="shared" si="268"/>
        <v>324</v>
      </c>
      <c r="AH353" s="197">
        <f t="shared" si="269"/>
        <v>189</v>
      </c>
      <c r="AI353" s="197">
        <f t="shared" si="270"/>
        <v>97</v>
      </c>
      <c r="AJ353" s="197">
        <f t="shared" si="271"/>
        <v>-2</v>
      </c>
      <c r="AK353" s="197">
        <f t="shared" si="272"/>
        <v>2089</v>
      </c>
      <c r="AL353" s="5"/>
      <c r="AV353">
        <f t="shared" si="283"/>
        <v>-24</v>
      </c>
      <c r="AW353">
        <f t="shared" si="273"/>
        <v>-53</v>
      </c>
      <c r="AX353">
        <f t="shared" si="274"/>
        <v>-14</v>
      </c>
      <c r="AY353">
        <f t="shared" si="275"/>
        <v>12</v>
      </c>
      <c r="AZ353">
        <f t="shared" si="276"/>
        <v>7</v>
      </c>
      <c r="BA353">
        <f t="shared" si="277"/>
        <v>9</v>
      </c>
      <c r="BB353">
        <f t="shared" si="278"/>
        <v>-12</v>
      </c>
      <c r="BC353">
        <f t="shared" si="279"/>
        <v>-5</v>
      </c>
      <c r="BD353">
        <f t="shared" si="280"/>
        <v>-80</v>
      </c>
      <c r="BG353" s="108"/>
      <c r="BH353" s="188">
        <v>553204.1853333333</v>
      </c>
      <c r="BI353" s="188"/>
      <c r="BJ353" s="18">
        <f t="shared" si="284"/>
        <v>3319225.1119999997</v>
      </c>
      <c r="BK353" s="189">
        <v>0</v>
      </c>
      <c r="BL353" s="189">
        <v>0.2</v>
      </c>
      <c r="BM353" s="114">
        <f t="shared" si="285"/>
        <v>553204.1853333333</v>
      </c>
      <c r="BN353" s="192"/>
      <c r="BO353" s="185">
        <v>712657.9295555557</v>
      </c>
      <c r="BP353" s="191"/>
      <c r="BQ353" s="135">
        <f t="shared" si="286"/>
        <v>4275947.577333334</v>
      </c>
      <c r="BR353" s="141">
        <f t="shared" si="287"/>
        <v>712657.9295555557</v>
      </c>
      <c r="BS353" s="191"/>
      <c r="BT353" s="185">
        <v>805999.4282222224</v>
      </c>
      <c r="BU353" s="191"/>
      <c r="BV353" s="135">
        <f t="shared" si="288"/>
        <v>4835996.569333334</v>
      </c>
      <c r="BW353" s="141">
        <f t="shared" si="289"/>
        <v>805999.4282222224</v>
      </c>
      <c r="BX353" s="191"/>
      <c r="BY353" s="185">
        <v>746204.6133333334</v>
      </c>
      <c r="BZ353" s="191"/>
      <c r="CA353" s="135">
        <f t="shared" si="290"/>
        <v>4477227.680000001</v>
      </c>
      <c r="CB353" s="141">
        <f t="shared" si="291"/>
        <v>746204.6133333334</v>
      </c>
      <c r="CC353" s="191"/>
      <c r="CD353" s="230">
        <f t="shared" si="292"/>
        <v>651712.5164444444</v>
      </c>
      <c r="CE353" s="191"/>
      <c r="CF353" s="135">
        <f t="shared" si="293"/>
        <v>3910275.0986666665</v>
      </c>
      <c r="CG353" s="141">
        <f t="shared" si="294"/>
        <v>651712.5164444444</v>
      </c>
      <c r="CH353" s="191"/>
      <c r="CI353" s="185">
        <v>0</v>
      </c>
      <c r="CJ353" s="191"/>
      <c r="CK353" s="135">
        <f t="shared" si="295"/>
        <v>0</v>
      </c>
      <c r="CL353" s="141">
        <f t="shared" si="296"/>
        <v>0</v>
      </c>
    </row>
    <row r="354" spans="1:90" ht="12.75">
      <c r="A354" s="3" t="s">
        <v>398</v>
      </c>
      <c r="B354" s="3" t="s">
        <v>390</v>
      </c>
      <c r="C354" s="3" t="s">
        <v>361</v>
      </c>
      <c r="D354" s="5">
        <f t="shared" si="251"/>
        <v>369240</v>
      </c>
      <c r="E354" s="18">
        <f t="shared" si="297"/>
        <v>3459</v>
      </c>
      <c r="F354" s="18">
        <f t="shared" si="252"/>
        <v>1917</v>
      </c>
      <c r="G354" s="215">
        <v>6.05788823589574</v>
      </c>
      <c r="H354" s="204">
        <f t="shared" si="254"/>
        <v>500</v>
      </c>
      <c r="I354"/>
      <c r="J354" s="197">
        <f t="shared" si="255"/>
        <v>98633</v>
      </c>
      <c r="K354" s="197">
        <f t="shared" si="256"/>
        <v>90135</v>
      </c>
      <c r="L354" s="197">
        <f t="shared" si="257"/>
        <v>76887</v>
      </c>
      <c r="M354" s="197">
        <f t="shared" si="258"/>
        <v>46849</v>
      </c>
      <c r="N354" s="197">
        <f t="shared" si="259"/>
        <v>29797</v>
      </c>
      <c r="O354" s="197">
        <f t="shared" si="260"/>
        <v>16600</v>
      </c>
      <c r="P354" s="197">
        <f t="shared" si="261"/>
        <v>9438</v>
      </c>
      <c r="Q354" s="197">
        <f t="shared" si="262"/>
        <v>901</v>
      </c>
      <c r="R354" s="197">
        <f t="shared" si="263"/>
        <v>369240</v>
      </c>
      <c r="S354" s="5"/>
      <c r="T354" s="9">
        <f aca="true" t="shared" si="317" ref="T354:AA354">J354/$R$354</f>
        <v>0.26712436355757774</v>
      </c>
      <c r="U354" s="9">
        <f t="shared" si="317"/>
        <v>0.24410952226194346</v>
      </c>
      <c r="V354" s="9">
        <f t="shared" si="317"/>
        <v>0.20823041923951902</v>
      </c>
      <c r="W354" s="9">
        <f t="shared" si="317"/>
        <v>0.12687953634492471</v>
      </c>
      <c r="X354" s="9">
        <f t="shared" si="317"/>
        <v>0.08069819087856137</v>
      </c>
      <c r="Y354" s="9">
        <f t="shared" si="317"/>
        <v>0.044957209403098254</v>
      </c>
      <c r="Z354" s="9">
        <f t="shared" si="317"/>
        <v>0.025560610984725382</v>
      </c>
      <c r="AA354" s="9">
        <f t="shared" si="317"/>
        <v>0.002440147329650092</v>
      </c>
      <c r="AB354" s="9"/>
      <c r="AC354" s="197">
        <f t="shared" si="282"/>
        <v>247</v>
      </c>
      <c r="AD354" s="197">
        <f t="shared" si="265"/>
        <v>441</v>
      </c>
      <c r="AE354" s="197">
        <f t="shared" si="266"/>
        <v>618</v>
      </c>
      <c r="AF354" s="197">
        <f t="shared" si="267"/>
        <v>314</v>
      </c>
      <c r="AG354" s="197">
        <f t="shared" si="268"/>
        <v>181</v>
      </c>
      <c r="AH354" s="197">
        <f t="shared" si="269"/>
        <v>101</v>
      </c>
      <c r="AI354" s="197">
        <f t="shared" si="270"/>
        <v>45</v>
      </c>
      <c r="AJ354" s="197">
        <f t="shared" si="271"/>
        <v>-4</v>
      </c>
      <c r="AK354" s="197">
        <f t="shared" si="272"/>
        <v>1943</v>
      </c>
      <c r="AL354" s="5"/>
      <c r="AV354">
        <f t="shared" si="283"/>
        <v>-68</v>
      </c>
      <c r="AW354">
        <f t="shared" si="273"/>
        <v>-35</v>
      </c>
      <c r="AX354">
        <f t="shared" si="274"/>
        <v>31</v>
      </c>
      <c r="AY354">
        <f t="shared" si="275"/>
        <v>27</v>
      </c>
      <c r="AZ354">
        <f t="shared" si="276"/>
        <v>3</v>
      </c>
      <c r="BA354">
        <f t="shared" si="277"/>
        <v>8</v>
      </c>
      <c r="BB354">
        <f t="shared" si="278"/>
        <v>7</v>
      </c>
      <c r="BC354">
        <f t="shared" si="279"/>
        <v>1</v>
      </c>
      <c r="BD354">
        <f t="shared" si="280"/>
        <v>-26</v>
      </c>
      <c r="BG354" s="108"/>
      <c r="BH354" s="188">
        <v>474686.73866666673</v>
      </c>
      <c r="BI354" s="188"/>
      <c r="BJ354" s="18">
        <f t="shared" si="284"/>
        <v>2848120.4320000005</v>
      </c>
      <c r="BK354" s="189">
        <v>0</v>
      </c>
      <c r="BL354" s="189">
        <v>0.2</v>
      </c>
      <c r="BM354" s="114">
        <f t="shared" si="285"/>
        <v>474686.73866666673</v>
      </c>
      <c r="BN354" s="192"/>
      <c r="BO354" s="185">
        <v>556100.0657777778</v>
      </c>
      <c r="BP354" s="191"/>
      <c r="BQ354" s="135">
        <f t="shared" si="286"/>
        <v>3336600.394666667</v>
      </c>
      <c r="BR354" s="141">
        <f t="shared" si="287"/>
        <v>556100.0657777778</v>
      </c>
      <c r="BS354" s="191"/>
      <c r="BT354" s="185">
        <v>408156.19</v>
      </c>
      <c r="BU354" s="191"/>
      <c r="BV354" s="135">
        <f t="shared" si="288"/>
        <v>2448937.14</v>
      </c>
      <c r="BW354" s="141">
        <f t="shared" si="289"/>
        <v>408156.19</v>
      </c>
      <c r="BX354" s="191"/>
      <c r="BY354" s="185">
        <v>782930.48</v>
      </c>
      <c r="BZ354" s="191"/>
      <c r="CA354" s="135">
        <f t="shared" si="290"/>
        <v>4697582.88</v>
      </c>
      <c r="CB354" s="141">
        <f t="shared" si="291"/>
        <v>782930.48</v>
      </c>
      <c r="CC354" s="191"/>
      <c r="CD354" s="230">
        <f t="shared" si="292"/>
        <v>568170.3360000001</v>
      </c>
      <c r="CE354" s="191"/>
      <c r="CF354" s="135">
        <f t="shared" si="293"/>
        <v>3409022.0160000008</v>
      </c>
      <c r="CG354" s="141">
        <f t="shared" si="294"/>
        <v>568170.3360000001</v>
      </c>
      <c r="CH354" s="191"/>
      <c r="CI354" s="185">
        <v>0</v>
      </c>
      <c r="CJ354" s="191"/>
      <c r="CK354" s="135">
        <f t="shared" si="295"/>
        <v>0</v>
      </c>
      <c r="CL354" s="141">
        <f t="shared" si="296"/>
        <v>0</v>
      </c>
    </row>
    <row r="355" spans="1:90" ht="12.75">
      <c r="A355" s="3" t="s">
        <v>383</v>
      </c>
      <c r="B355" s="3" t="s">
        <v>384</v>
      </c>
      <c r="C355" s="3" t="s">
        <v>367</v>
      </c>
      <c r="D355" s="5">
        <f t="shared" si="251"/>
        <v>333058</v>
      </c>
      <c r="E355" s="18">
        <f t="shared" si="297"/>
        <v>2836</v>
      </c>
      <c r="F355" s="18">
        <f t="shared" si="252"/>
        <v>2054</v>
      </c>
      <c r="G355" s="215">
        <v>6.854418994965919</v>
      </c>
      <c r="H355" s="204">
        <f t="shared" si="254"/>
        <v>467</v>
      </c>
      <c r="I355"/>
      <c r="J355" s="197">
        <f t="shared" si="255"/>
        <v>67003</v>
      </c>
      <c r="K355" s="197">
        <f t="shared" si="256"/>
        <v>102666</v>
      </c>
      <c r="L355" s="197">
        <f t="shared" si="257"/>
        <v>65807</v>
      </c>
      <c r="M355" s="197">
        <f t="shared" si="258"/>
        <v>46777</v>
      </c>
      <c r="N355" s="197">
        <f t="shared" si="259"/>
        <v>28417</v>
      </c>
      <c r="O355" s="197">
        <f t="shared" si="260"/>
        <v>13455</v>
      </c>
      <c r="P355" s="197">
        <f t="shared" si="261"/>
        <v>8207</v>
      </c>
      <c r="Q355" s="197">
        <f t="shared" si="262"/>
        <v>726</v>
      </c>
      <c r="R355" s="197">
        <f t="shared" si="263"/>
        <v>333058</v>
      </c>
      <c r="S355" s="5"/>
      <c r="T355" s="9">
        <f aca="true" t="shared" si="318" ref="T355:AA355">J355/$R$355</f>
        <v>0.20117517069099075</v>
      </c>
      <c r="U355" s="9">
        <f t="shared" si="318"/>
        <v>0.3082526166613623</v>
      </c>
      <c r="V355" s="9">
        <f t="shared" si="318"/>
        <v>0.19758420455296075</v>
      </c>
      <c r="W355" s="9">
        <f t="shared" si="318"/>
        <v>0.14044700922962366</v>
      </c>
      <c r="X355" s="9">
        <f t="shared" si="318"/>
        <v>0.08532147553879504</v>
      </c>
      <c r="Y355" s="9">
        <f t="shared" si="318"/>
        <v>0.04039836905283764</v>
      </c>
      <c r="Z355" s="9">
        <f t="shared" si="318"/>
        <v>0.02464135375820428</v>
      </c>
      <c r="AA355" s="9">
        <f t="shared" si="318"/>
        <v>0.002179800515225576</v>
      </c>
      <c r="AB355" s="9"/>
      <c r="AC355" s="197">
        <f t="shared" si="282"/>
        <v>377</v>
      </c>
      <c r="AD355" s="197">
        <f t="shared" si="265"/>
        <v>418</v>
      </c>
      <c r="AE355" s="197">
        <f t="shared" si="266"/>
        <v>353</v>
      </c>
      <c r="AF355" s="197">
        <f t="shared" si="267"/>
        <v>364</v>
      </c>
      <c r="AG355" s="197">
        <f t="shared" si="268"/>
        <v>272</v>
      </c>
      <c r="AH355" s="197">
        <f t="shared" si="269"/>
        <v>87</v>
      </c>
      <c r="AI355" s="197">
        <f t="shared" si="270"/>
        <v>52</v>
      </c>
      <c r="AJ355" s="197">
        <f t="shared" si="271"/>
        <v>6</v>
      </c>
      <c r="AK355" s="197">
        <f t="shared" si="272"/>
        <v>1929</v>
      </c>
      <c r="AL355" s="5"/>
      <c r="AV355">
        <f t="shared" si="283"/>
        <v>167</v>
      </c>
      <c r="AW355">
        <f t="shared" si="273"/>
        <v>-56</v>
      </c>
      <c r="AX355">
        <f t="shared" si="274"/>
        <v>5</v>
      </c>
      <c r="AY355">
        <f t="shared" si="275"/>
        <v>-15</v>
      </c>
      <c r="AZ355">
        <f t="shared" si="276"/>
        <v>-11</v>
      </c>
      <c r="BA355">
        <f t="shared" si="277"/>
        <v>28</v>
      </c>
      <c r="BB355">
        <f t="shared" si="278"/>
        <v>13</v>
      </c>
      <c r="BC355">
        <f t="shared" si="279"/>
        <v>-6</v>
      </c>
      <c r="BD355">
        <f t="shared" si="280"/>
        <v>125</v>
      </c>
      <c r="BG355" s="108"/>
      <c r="BH355" s="188">
        <v>589728.3906666667</v>
      </c>
      <c r="BI355" s="188"/>
      <c r="BJ355" s="18">
        <f t="shared" si="284"/>
        <v>3538370.344</v>
      </c>
      <c r="BK355" s="189">
        <v>0</v>
      </c>
      <c r="BL355" s="189">
        <v>0.2</v>
      </c>
      <c r="BM355" s="114">
        <f t="shared" si="285"/>
        <v>589728.3906666667</v>
      </c>
      <c r="BN355" s="192"/>
      <c r="BO355" s="185">
        <v>800165.5704444444</v>
      </c>
      <c r="BP355" s="191"/>
      <c r="BQ355" s="135">
        <f t="shared" si="286"/>
        <v>4800993.422666667</v>
      </c>
      <c r="BR355" s="141">
        <f t="shared" si="287"/>
        <v>800165.5704444444</v>
      </c>
      <c r="BS355" s="191"/>
      <c r="BT355" s="185">
        <v>410922.07155555557</v>
      </c>
      <c r="BU355" s="191"/>
      <c r="BV355" s="135">
        <f t="shared" si="288"/>
        <v>2465532.4293333334</v>
      </c>
      <c r="BW355" s="141">
        <f t="shared" si="289"/>
        <v>410922.07155555557</v>
      </c>
      <c r="BX355" s="191"/>
      <c r="BY355" s="185">
        <v>678893.2533333333</v>
      </c>
      <c r="BZ355" s="191"/>
      <c r="CA355" s="135">
        <f t="shared" si="290"/>
        <v>4073359.5199999996</v>
      </c>
      <c r="CB355" s="141">
        <f t="shared" si="291"/>
        <v>678893.2533333333</v>
      </c>
      <c r="CC355" s="191"/>
      <c r="CD355" s="230">
        <f t="shared" si="292"/>
        <v>591957.7582222223</v>
      </c>
      <c r="CE355" s="191"/>
      <c r="CF355" s="135">
        <f t="shared" si="293"/>
        <v>3551746.549333334</v>
      </c>
      <c r="CG355" s="141">
        <f t="shared" si="294"/>
        <v>591957.7582222223</v>
      </c>
      <c r="CH355" s="191"/>
      <c r="CI355" s="185">
        <v>0</v>
      </c>
      <c r="CJ355" s="191"/>
      <c r="CK355" s="135">
        <f t="shared" si="295"/>
        <v>0</v>
      </c>
      <c r="CL355" s="141">
        <f t="shared" si="296"/>
        <v>0</v>
      </c>
    </row>
    <row r="356" spans="1:90" ht="12.75">
      <c r="A356" s="3" t="s">
        <v>407</v>
      </c>
      <c r="B356" s="3" t="s">
        <v>375</v>
      </c>
      <c r="C356" s="3" t="s">
        <v>360</v>
      </c>
      <c r="D356" s="5">
        <f t="shared" si="251"/>
        <v>481447</v>
      </c>
      <c r="E356" s="18">
        <f t="shared" si="297"/>
        <v>3295</v>
      </c>
      <c r="F356" s="18">
        <f t="shared" si="252"/>
        <v>2601</v>
      </c>
      <c r="G356" s="215">
        <v>10.885993744057673</v>
      </c>
      <c r="H356" s="204">
        <f t="shared" si="254"/>
        <v>580</v>
      </c>
      <c r="I356"/>
      <c r="J356" s="197">
        <f t="shared" si="255"/>
        <v>8743</v>
      </c>
      <c r="K356" s="197">
        <f t="shared" si="256"/>
        <v>25852</v>
      </c>
      <c r="L356" s="197">
        <f t="shared" si="257"/>
        <v>84986</v>
      </c>
      <c r="M356" s="197">
        <f t="shared" si="258"/>
        <v>130030</v>
      </c>
      <c r="N356" s="197">
        <f t="shared" si="259"/>
        <v>91340</v>
      </c>
      <c r="O356" s="197">
        <f t="shared" si="260"/>
        <v>61594</v>
      </c>
      <c r="P356" s="197">
        <f t="shared" si="261"/>
        <v>65764</v>
      </c>
      <c r="Q356" s="197">
        <f t="shared" si="262"/>
        <v>13138</v>
      </c>
      <c r="R356" s="197">
        <f t="shared" si="263"/>
        <v>481447</v>
      </c>
      <c r="S356" s="5"/>
      <c r="T356" s="9">
        <f aca="true" t="shared" si="319" ref="T356:AA356">J356/$R$356</f>
        <v>0.018159838985391953</v>
      </c>
      <c r="U356" s="9">
        <f t="shared" si="319"/>
        <v>0.0536964608773136</v>
      </c>
      <c r="V356" s="9">
        <f t="shared" si="319"/>
        <v>0.17652202630819178</v>
      </c>
      <c r="W356" s="9">
        <f t="shared" si="319"/>
        <v>0.27008164969352805</v>
      </c>
      <c r="X356" s="9">
        <f t="shared" si="319"/>
        <v>0.1897197406983531</v>
      </c>
      <c r="Y356" s="9">
        <f t="shared" si="319"/>
        <v>0.12793516212584147</v>
      </c>
      <c r="Z356" s="9">
        <f t="shared" si="319"/>
        <v>0.13659655164535245</v>
      </c>
      <c r="AA356" s="9">
        <f t="shared" si="319"/>
        <v>0.02728856966602762</v>
      </c>
      <c r="AB356" s="9"/>
      <c r="AC356" s="197">
        <f t="shared" si="282"/>
        <v>163</v>
      </c>
      <c r="AD356" s="197">
        <f t="shared" si="265"/>
        <v>-66</v>
      </c>
      <c r="AE356" s="197">
        <f t="shared" si="266"/>
        <v>467</v>
      </c>
      <c r="AF356" s="197">
        <f t="shared" si="267"/>
        <v>623</v>
      </c>
      <c r="AG356" s="197">
        <f t="shared" si="268"/>
        <v>385</v>
      </c>
      <c r="AH356" s="197">
        <f t="shared" si="269"/>
        <v>210</v>
      </c>
      <c r="AI356" s="197">
        <f t="shared" si="270"/>
        <v>298</v>
      </c>
      <c r="AJ356" s="197">
        <f t="shared" si="271"/>
        <v>259</v>
      </c>
      <c r="AK356" s="197">
        <f t="shared" si="272"/>
        <v>2339</v>
      </c>
      <c r="AL356" s="5"/>
      <c r="AV356">
        <f t="shared" si="283"/>
        <v>5</v>
      </c>
      <c r="AW356">
        <f t="shared" si="273"/>
        <v>148</v>
      </c>
      <c r="AX356">
        <f t="shared" si="274"/>
        <v>9</v>
      </c>
      <c r="AY356">
        <f t="shared" si="275"/>
        <v>18</v>
      </c>
      <c r="AZ356">
        <f t="shared" si="276"/>
        <v>47</v>
      </c>
      <c r="BA356">
        <f t="shared" si="277"/>
        <v>19</v>
      </c>
      <c r="BB356">
        <f t="shared" si="278"/>
        <v>25</v>
      </c>
      <c r="BC356">
        <f t="shared" si="279"/>
        <v>-9</v>
      </c>
      <c r="BD356">
        <f t="shared" si="280"/>
        <v>262</v>
      </c>
      <c r="BG356" s="108"/>
      <c r="BH356" s="188">
        <v>708160.2053333332</v>
      </c>
      <c r="BI356" s="188"/>
      <c r="BJ356" s="18">
        <f t="shared" si="284"/>
        <v>4248961.231999999</v>
      </c>
      <c r="BK356" s="189">
        <v>0</v>
      </c>
      <c r="BL356" s="189">
        <v>0.2</v>
      </c>
      <c r="BM356" s="114">
        <f t="shared" si="285"/>
        <v>708160.2053333332</v>
      </c>
      <c r="BN356" s="192"/>
      <c r="BO356" s="185">
        <v>1112120.8255555553</v>
      </c>
      <c r="BP356" s="191"/>
      <c r="BQ356" s="135">
        <f t="shared" si="286"/>
        <v>6672724.953333331</v>
      </c>
      <c r="BR356" s="141">
        <f t="shared" si="287"/>
        <v>1112120.8255555553</v>
      </c>
      <c r="BS356" s="191"/>
      <c r="BT356" s="185">
        <v>1031910.3542222221</v>
      </c>
      <c r="BU356" s="191"/>
      <c r="BV356" s="135">
        <f t="shared" si="288"/>
        <v>6191462.125333332</v>
      </c>
      <c r="BW356" s="141">
        <f t="shared" si="289"/>
        <v>1031910.3542222221</v>
      </c>
      <c r="BX356" s="191"/>
      <c r="BY356" s="185">
        <v>1044431.2533333332</v>
      </c>
      <c r="BZ356" s="191"/>
      <c r="CA356" s="135">
        <f t="shared" si="290"/>
        <v>6266587.52</v>
      </c>
      <c r="CB356" s="141">
        <f t="shared" si="291"/>
        <v>1044431.2533333332</v>
      </c>
      <c r="CC356" s="191"/>
      <c r="CD356" s="230">
        <f t="shared" si="292"/>
        <v>961610.652</v>
      </c>
      <c r="CE356" s="191"/>
      <c r="CF356" s="135">
        <f t="shared" si="293"/>
        <v>5769663.9120000005</v>
      </c>
      <c r="CG356" s="141">
        <f t="shared" si="294"/>
        <v>961610.652</v>
      </c>
      <c r="CH356" s="191"/>
      <c r="CI356" s="185">
        <v>0</v>
      </c>
      <c r="CJ356" s="191"/>
      <c r="CK356" s="135">
        <f t="shared" si="295"/>
        <v>0</v>
      </c>
      <c r="CL356" s="141">
        <f t="shared" si="296"/>
        <v>0</v>
      </c>
    </row>
    <row r="357" spans="1:90" ht="12.75">
      <c r="A357" s="3" t="s">
        <v>409</v>
      </c>
      <c r="B357" s="3" t="s">
        <v>390</v>
      </c>
      <c r="C357" s="3" t="s">
        <v>347</v>
      </c>
      <c r="D357" s="5">
        <f t="shared" si="251"/>
        <v>242785</v>
      </c>
      <c r="E357" s="18">
        <f t="shared" si="297"/>
        <v>2189</v>
      </c>
      <c r="F357" s="18">
        <f t="shared" si="252"/>
        <v>1619</v>
      </c>
      <c r="G357" s="215">
        <v>6.6741071960627165</v>
      </c>
      <c r="H357" s="204">
        <f t="shared" si="254"/>
        <v>302</v>
      </c>
      <c r="I357"/>
      <c r="J357" s="197">
        <f t="shared" si="255"/>
        <v>43054</v>
      </c>
      <c r="K357" s="197">
        <f t="shared" si="256"/>
        <v>49761</v>
      </c>
      <c r="L357" s="197">
        <f t="shared" si="257"/>
        <v>60831</v>
      </c>
      <c r="M357" s="197">
        <f t="shared" si="258"/>
        <v>37927</v>
      </c>
      <c r="N357" s="197">
        <f t="shared" si="259"/>
        <v>24374</v>
      </c>
      <c r="O357" s="197">
        <f t="shared" si="260"/>
        <v>14381</v>
      </c>
      <c r="P357" s="197">
        <f t="shared" si="261"/>
        <v>10998</v>
      </c>
      <c r="Q357" s="197">
        <f t="shared" si="262"/>
        <v>1459</v>
      </c>
      <c r="R357" s="197">
        <f t="shared" si="263"/>
        <v>242785</v>
      </c>
      <c r="S357" s="5"/>
      <c r="T357" s="9">
        <f aca="true" t="shared" si="320" ref="T357:AA357">J357/$R$357</f>
        <v>0.17733385505694338</v>
      </c>
      <c r="U357" s="9">
        <f t="shared" si="320"/>
        <v>0.20495912020923862</v>
      </c>
      <c r="V357" s="9">
        <f t="shared" si="320"/>
        <v>0.2505550178141154</v>
      </c>
      <c r="W357" s="9">
        <f t="shared" si="320"/>
        <v>0.1562164054616224</v>
      </c>
      <c r="X357" s="9">
        <f t="shared" si="320"/>
        <v>0.10039335214284244</v>
      </c>
      <c r="Y357" s="9">
        <f t="shared" si="320"/>
        <v>0.05923347818028297</v>
      </c>
      <c r="Z357" s="9">
        <f t="shared" si="320"/>
        <v>0.045299338921267786</v>
      </c>
      <c r="AA357" s="9">
        <f t="shared" si="320"/>
        <v>0.006009432213687007</v>
      </c>
      <c r="AB357" s="9"/>
      <c r="AC357" s="197">
        <f t="shared" si="282"/>
        <v>175</v>
      </c>
      <c r="AD357" s="197">
        <f t="shared" si="265"/>
        <v>292</v>
      </c>
      <c r="AE357" s="197">
        <f t="shared" si="266"/>
        <v>364</v>
      </c>
      <c r="AF357" s="197">
        <f t="shared" si="267"/>
        <v>296</v>
      </c>
      <c r="AG357" s="197">
        <f t="shared" si="268"/>
        <v>209</v>
      </c>
      <c r="AH357" s="197">
        <f t="shared" si="269"/>
        <v>146</v>
      </c>
      <c r="AI357" s="197">
        <f t="shared" si="270"/>
        <v>113</v>
      </c>
      <c r="AJ357" s="197">
        <f t="shared" si="271"/>
        <v>21</v>
      </c>
      <c r="AK357" s="197">
        <f t="shared" si="272"/>
        <v>1616</v>
      </c>
      <c r="AL357" s="5"/>
      <c r="AV357">
        <f t="shared" si="283"/>
        <v>-38</v>
      </c>
      <c r="AW357">
        <f t="shared" si="273"/>
        <v>-1</v>
      </c>
      <c r="AX357">
        <f t="shared" si="274"/>
        <v>1</v>
      </c>
      <c r="AY357">
        <f t="shared" si="275"/>
        <v>32</v>
      </c>
      <c r="AZ357">
        <f t="shared" si="276"/>
        <v>-6</v>
      </c>
      <c r="BA357">
        <f t="shared" si="277"/>
        <v>7</v>
      </c>
      <c r="BB357">
        <f t="shared" si="278"/>
        <v>-3</v>
      </c>
      <c r="BC357">
        <f t="shared" si="279"/>
        <v>11</v>
      </c>
      <c r="BD357">
        <f t="shared" si="280"/>
        <v>3</v>
      </c>
      <c r="BG357" s="108"/>
      <c r="BH357" s="188">
        <v>300956.89333333337</v>
      </c>
      <c r="BI357" s="188"/>
      <c r="BJ357" s="18">
        <f t="shared" si="284"/>
        <v>1805741.3600000003</v>
      </c>
      <c r="BK357" s="189">
        <v>0</v>
      </c>
      <c r="BL357" s="189">
        <v>0.2</v>
      </c>
      <c r="BM357" s="114">
        <f t="shared" si="285"/>
        <v>300956.89333333337</v>
      </c>
      <c r="BN357" s="192"/>
      <c r="BO357" s="185">
        <v>475971.10911111115</v>
      </c>
      <c r="BP357" s="191"/>
      <c r="BQ357" s="135">
        <f t="shared" si="286"/>
        <v>2855826.654666667</v>
      </c>
      <c r="BR357" s="141">
        <f t="shared" si="287"/>
        <v>475971.10911111115</v>
      </c>
      <c r="BS357" s="191"/>
      <c r="BT357" s="185">
        <v>386287.0164444445</v>
      </c>
      <c r="BU357" s="191"/>
      <c r="BV357" s="135">
        <f t="shared" si="288"/>
        <v>2317722.098666667</v>
      </c>
      <c r="BW357" s="141">
        <f t="shared" si="289"/>
        <v>386287.0164444445</v>
      </c>
      <c r="BX357" s="191"/>
      <c r="BY357" s="185">
        <v>441402.0266666666</v>
      </c>
      <c r="BZ357" s="191"/>
      <c r="CA357" s="135">
        <f t="shared" si="290"/>
        <v>2648412.1599999997</v>
      </c>
      <c r="CB357" s="141">
        <f t="shared" si="291"/>
        <v>441402.0266666666</v>
      </c>
      <c r="CC357" s="191"/>
      <c r="CD357" s="230">
        <f t="shared" si="292"/>
        <v>516305.96488888894</v>
      </c>
      <c r="CE357" s="191"/>
      <c r="CF357" s="135">
        <f t="shared" si="293"/>
        <v>3097835.7893333337</v>
      </c>
      <c r="CG357" s="141">
        <f t="shared" si="294"/>
        <v>516305.96488888894</v>
      </c>
      <c r="CH357" s="191"/>
      <c r="CI357" s="185">
        <v>0</v>
      </c>
      <c r="CJ357" s="191"/>
      <c r="CK357" s="135">
        <f t="shared" si="295"/>
        <v>0</v>
      </c>
      <c r="CL357" s="141">
        <f t="shared" si="296"/>
        <v>0</v>
      </c>
    </row>
    <row r="358" spans="1:90" ht="12.75">
      <c r="A358" s="3" t="s">
        <v>374</v>
      </c>
      <c r="B358" s="3" t="s">
        <v>375</v>
      </c>
      <c r="C358" s="3" t="s">
        <v>348</v>
      </c>
      <c r="D358" s="5">
        <f t="shared" si="251"/>
        <v>365536</v>
      </c>
      <c r="E358" s="18">
        <f t="shared" si="297"/>
        <v>2112</v>
      </c>
      <c r="F358" s="18">
        <f t="shared" si="252"/>
        <v>2661</v>
      </c>
      <c r="G358" s="215">
        <v>8.879711978387144</v>
      </c>
      <c r="H358" s="204">
        <f t="shared" si="254"/>
        <v>760</v>
      </c>
      <c r="I358"/>
      <c r="J358" s="197">
        <f t="shared" si="255"/>
        <v>26323</v>
      </c>
      <c r="K358" s="197">
        <f t="shared" si="256"/>
        <v>52258</v>
      </c>
      <c r="L358" s="197">
        <f t="shared" si="257"/>
        <v>102697</v>
      </c>
      <c r="M358" s="197">
        <f t="shared" si="258"/>
        <v>78489</v>
      </c>
      <c r="N358" s="197">
        <f t="shared" si="259"/>
        <v>49999</v>
      </c>
      <c r="O358" s="197">
        <f t="shared" si="260"/>
        <v>31966</v>
      </c>
      <c r="P358" s="197">
        <f t="shared" si="261"/>
        <v>21141</v>
      </c>
      <c r="Q358" s="197">
        <f t="shared" si="262"/>
        <v>2663</v>
      </c>
      <c r="R358" s="197">
        <f t="shared" si="263"/>
        <v>365536</v>
      </c>
      <c r="S358" s="5"/>
      <c r="T358" s="9">
        <f aca="true" t="shared" si="321" ref="T358:AA358">J358/$R$358</f>
        <v>0.07201205900376434</v>
      </c>
      <c r="U358" s="9">
        <f t="shared" si="321"/>
        <v>0.14296266304823602</v>
      </c>
      <c r="V358" s="9">
        <f t="shared" si="321"/>
        <v>0.2809490720476232</v>
      </c>
      <c r="W358" s="9">
        <f t="shared" si="321"/>
        <v>0.21472303685546704</v>
      </c>
      <c r="X358" s="9">
        <f t="shared" si="321"/>
        <v>0.13678269718988006</v>
      </c>
      <c r="Y358" s="9">
        <f t="shared" si="321"/>
        <v>0.08744966296069334</v>
      </c>
      <c r="Z358" s="9">
        <f t="shared" si="321"/>
        <v>0.05783561673815985</v>
      </c>
      <c r="AA358" s="9">
        <f t="shared" si="321"/>
        <v>0.007285192156176136</v>
      </c>
      <c r="AB358" s="9"/>
      <c r="AC358" s="197">
        <f t="shared" si="282"/>
        <v>185</v>
      </c>
      <c r="AD358" s="197">
        <f t="shared" si="265"/>
        <v>416</v>
      </c>
      <c r="AE358" s="197">
        <f t="shared" si="266"/>
        <v>537</v>
      </c>
      <c r="AF358" s="197">
        <f t="shared" si="267"/>
        <v>636</v>
      </c>
      <c r="AG358" s="197">
        <f t="shared" si="268"/>
        <v>275</v>
      </c>
      <c r="AH358" s="197">
        <f t="shared" si="269"/>
        <v>308</v>
      </c>
      <c r="AI358" s="197">
        <f t="shared" si="270"/>
        <v>159</v>
      </c>
      <c r="AJ358" s="197">
        <f t="shared" si="271"/>
        <v>29</v>
      </c>
      <c r="AK358" s="197">
        <f t="shared" si="272"/>
        <v>2545</v>
      </c>
      <c r="AL358" s="5"/>
      <c r="AV358">
        <f t="shared" si="283"/>
        <v>83</v>
      </c>
      <c r="AW358">
        <f t="shared" si="273"/>
        <v>24</v>
      </c>
      <c r="AX358">
        <f t="shared" si="274"/>
        <v>28</v>
      </c>
      <c r="AY358">
        <f t="shared" si="275"/>
        <v>0</v>
      </c>
      <c r="AZ358">
        <f t="shared" si="276"/>
        <v>-5</v>
      </c>
      <c r="BA358">
        <f t="shared" si="277"/>
        <v>4</v>
      </c>
      <c r="BB358">
        <f t="shared" si="278"/>
        <v>-20</v>
      </c>
      <c r="BC358">
        <f t="shared" si="279"/>
        <v>2</v>
      </c>
      <c r="BD358">
        <f t="shared" si="280"/>
        <v>116</v>
      </c>
      <c r="BG358" s="108"/>
      <c r="BH358" s="188">
        <v>610868.9333333333</v>
      </c>
      <c r="BI358" s="188"/>
      <c r="BJ358" s="18">
        <f t="shared" si="284"/>
        <v>3665213.6</v>
      </c>
      <c r="BK358" s="189">
        <v>0</v>
      </c>
      <c r="BL358" s="189">
        <v>0.2</v>
      </c>
      <c r="BM358" s="114">
        <f t="shared" si="285"/>
        <v>610868.9333333333</v>
      </c>
      <c r="BN358" s="192"/>
      <c r="BO358" s="185">
        <v>690498.5995555555</v>
      </c>
      <c r="BP358" s="191"/>
      <c r="BQ358" s="135">
        <f t="shared" si="286"/>
        <v>4142991.597333333</v>
      </c>
      <c r="BR358" s="141">
        <f t="shared" si="287"/>
        <v>690498.5995555555</v>
      </c>
      <c r="BS358" s="191"/>
      <c r="BT358" s="185">
        <v>813676.8313333334</v>
      </c>
      <c r="BU358" s="191"/>
      <c r="BV358" s="135">
        <f t="shared" si="288"/>
        <v>4882060.988</v>
      </c>
      <c r="BW358" s="141">
        <f t="shared" si="289"/>
        <v>813676.8313333334</v>
      </c>
      <c r="BX358" s="191"/>
      <c r="BY358" s="185">
        <v>839071.6533333333</v>
      </c>
      <c r="BZ358" s="191"/>
      <c r="CA358" s="135">
        <f t="shared" si="290"/>
        <v>5034429.92</v>
      </c>
      <c r="CB358" s="141">
        <f t="shared" si="291"/>
        <v>839071.6533333333</v>
      </c>
      <c r="CC358" s="191"/>
      <c r="CD358" s="230">
        <f t="shared" si="292"/>
        <v>855728.3551111113</v>
      </c>
      <c r="CE358" s="191"/>
      <c r="CF358" s="135">
        <f t="shared" si="293"/>
        <v>5134370.130666668</v>
      </c>
      <c r="CG358" s="141">
        <f t="shared" si="294"/>
        <v>855728.3551111113</v>
      </c>
      <c r="CH358" s="191"/>
      <c r="CI358" s="185">
        <v>0</v>
      </c>
      <c r="CJ358" s="191"/>
      <c r="CK358" s="135">
        <f t="shared" si="295"/>
        <v>0</v>
      </c>
      <c r="CL358" s="141">
        <f t="shared" si="296"/>
        <v>0</v>
      </c>
    </row>
    <row r="359" spans="1:90" ht="12.75">
      <c r="A359" s="3" t="s">
        <v>394</v>
      </c>
      <c r="B359" s="3" t="s">
        <v>390</v>
      </c>
      <c r="C359" s="3" t="s">
        <v>354</v>
      </c>
      <c r="D359" s="5">
        <f t="shared" si="251"/>
        <v>253235</v>
      </c>
      <c r="E359" s="18">
        <f t="shared" si="297"/>
        <v>2033</v>
      </c>
      <c r="F359" s="18">
        <f t="shared" si="252"/>
        <v>1914</v>
      </c>
      <c r="G359" s="215">
        <v>7.428277329428183</v>
      </c>
      <c r="H359" s="204">
        <f t="shared" si="254"/>
        <v>881</v>
      </c>
      <c r="I359"/>
      <c r="J359" s="197">
        <f t="shared" si="255"/>
        <v>40348</v>
      </c>
      <c r="K359" s="197">
        <f t="shared" si="256"/>
        <v>62928</v>
      </c>
      <c r="L359" s="197">
        <f t="shared" si="257"/>
        <v>57367</v>
      </c>
      <c r="M359" s="197">
        <f t="shared" si="258"/>
        <v>36346</v>
      </c>
      <c r="N359" s="197">
        <f t="shared" si="259"/>
        <v>27817</v>
      </c>
      <c r="O359" s="197">
        <f t="shared" si="260"/>
        <v>16739</v>
      </c>
      <c r="P359" s="197">
        <f t="shared" si="261"/>
        <v>10844</v>
      </c>
      <c r="Q359" s="197">
        <f t="shared" si="262"/>
        <v>846</v>
      </c>
      <c r="R359" s="197">
        <f t="shared" si="263"/>
        <v>253235</v>
      </c>
      <c r="S359" s="5"/>
      <c r="T359" s="9">
        <f aca="true" t="shared" si="322" ref="T359:AA359">J359/$R$359</f>
        <v>0.15933026635338718</v>
      </c>
      <c r="U359" s="9">
        <f t="shared" si="322"/>
        <v>0.24849645586115662</v>
      </c>
      <c r="V359" s="9">
        <f t="shared" si="322"/>
        <v>0.22653661618654608</v>
      </c>
      <c r="W359" s="9">
        <f t="shared" si="322"/>
        <v>0.1435267636780066</v>
      </c>
      <c r="X359" s="9">
        <f t="shared" si="322"/>
        <v>0.10984658518767153</v>
      </c>
      <c r="Y359" s="9">
        <f t="shared" si="322"/>
        <v>0.06610065749205284</v>
      </c>
      <c r="Z359" s="9">
        <f t="shared" si="322"/>
        <v>0.042821884810551464</v>
      </c>
      <c r="AA359" s="9">
        <f t="shared" si="322"/>
        <v>0.003340770430627678</v>
      </c>
      <c r="AB359" s="9"/>
      <c r="AC359" s="197">
        <f t="shared" si="282"/>
        <v>302</v>
      </c>
      <c r="AD359" s="197">
        <f t="shared" si="265"/>
        <v>418</v>
      </c>
      <c r="AE359" s="197">
        <f t="shared" si="266"/>
        <v>557</v>
      </c>
      <c r="AF359" s="197">
        <f t="shared" si="267"/>
        <v>238</v>
      </c>
      <c r="AG359" s="197">
        <f t="shared" si="268"/>
        <v>239</v>
      </c>
      <c r="AH359" s="197">
        <f t="shared" si="269"/>
        <v>245</v>
      </c>
      <c r="AI359" s="197">
        <f t="shared" si="270"/>
        <v>116</v>
      </c>
      <c r="AJ359" s="197">
        <f t="shared" si="271"/>
        <v>7</v>
      </c>
      <c r="AK359" s="197">
        <f t="shared" si="272"/>
        <v>2121</v>
      </c>
      <c r="AL359" s="5"/>
      <c r="AV359">
        <f t="shared" si="283"/>
        <v>-92</v>
      </c>
      <c r="AW359">
        <f t="shared" si="273"/>
        <v>-114</v>
      </c>
      <c r="AX359">
        <f t="shared" si="274"/>
        <v>12</v>
      </c>
      <c r="AY359">
        <f t="shared" si="275"/>
        <v>3</v>
      </c>
      <c r="AZ359">
        <f t="shared" si="276"/>
        <v>-7</v>
      </c>
      <c r="BA359">
        <f t="shared" si="277"/>
        <v>-18</v>
      </c>
      <c r="BB359">
        <f t="shared" si="278"/>
        <v>4</v>
      </c>
      <c r="BC359">
        <f t="shared" si="279"/>
        <v>5</v>
      </c>
      <c r="BD359">
        <f t="shared" si="280"/>
        <v>-207</v>
      </c>
      <c r="BG359" s="108"/>
      <c r="BH359" s="188">
        <v>431254.2773333334</v>
      </c>
      <c r="BI359" s="188"/>
      <c r="BJ359" s="18">
        <f t="shared" si="284"/>
        <v>2587525.6640000003</v>
      </c>
      <c r="BK359" s="189">
        <v>0</v>
      </c>
      <c r="BL359" s="189">
        <v>0.2</v>
      </c>
      <c r="BM359" s="114">
        <f t="shared" si="285"/>
        <v>431254.2773333334</v>
      </c>
      <c r="BN359" s="192"/>
      <c r="BO359" s="185">
        <v>417117.2142222222</v>
      </c>
      <c r="BP359" s="191"/>
      <c r="BQ359" s="135">
        <f t="shared" si="286"/>
        <v>2502703.2853333335</v>
      </c>
      <c r="BR359" s="141">
        <f t="shared" si="287"/>
        <v>417117.2142222222</v>
      </c>
      <c r="BS359" s="191"/>
      <c r="BT359" s="185">
        <v>456125.7573333333</v>
      </c>
      <c r="BU359" s="191"/>
      <c r="BV359" s="135">
        <f t="shared" si="288"/>
        <v>2736754.5439999998</v>
      </c>
      <c r="BW359" s="141">
        <f t="shared" si="289"/>
        <v>456125.7573333333</v>
      </c>
      <c r="BX359" s="191"/>
      <c r="BY359" s="185">
        <v>614516.2933333333</v>
      </c>
      <c r="BZ359" s="191"/>
      <c r="CA359" s="135">
        <f t="shared" si="290"/>
        <v>3687097.76</v>
      </c>
      <c r="CB359" s="141">
        <f t="shared" si="291"/>
        <v>614516.2933333333</v>
      </c>
      <c r="CC359" s="191"/>
      <c r="CD359" s="230">
        <f t="shared" si="292"/>
        <v>636726.6986666666</v>
      </c>
      <c r="CE359" s="191"/>
      <c r="CF359" s="135">
        <f t="shared" si="293"/>
        <v>3820360.192</v>
      </c>
      <c r="CG359" s="141">
        <f t="shared" si="294"/>
        <v>636726.6986666666</v>
      </c>
      <c r="CH359" s="191"/>
      <c r="CI359" s="185">
        <v>0</v>
      </c>
      <c r="CJ359" s="191"/>
      <c r="CK359" s="135">
        <f t="shared" si="295"/>
        <v>0</v>
      </c>
      <c r="CL359" s="141">
        <f t="shared" si="296"/>
        <v>0</v>
      </c>
    </row>
    <row r="360" spans="3:37" ht="12.75">
      <c r="C360" s="3"/>
      <c r="D360" s="5"/>
      <c r="E360" s="5"/>
      <c r="F360" s="5"/>
      <c r="G360" s="22"/>
      <c r="H360" s="22"/>
      <c r="I360" s="22"/>
      <c r="J360" s="22"/>
      <c r="K360" s="22"/>
      <c r="L360" s="22"/>
      <c r="M360" s="22"/>
      <c r="N360" s="22"/>
      <c r="O360" s="22"/>
      <c r="P360" s="22"/>
      <c r="Q360" s="22"/>
      <c r="R360" s="22"/>
      <c r="S360" s="5"/>
      <c r="T360" s="24"/>
      <c r="U360" s="24"/>
      <c r="V360" s="24"/>
      <c r="W360" s="24"/>
      <c r="X360" s="24"/>
      <c r="Y360" s="24"/>
      <c r="Z360" s="24"/>
      <c r="AA360" s="24"/>
      <c r="AB360" s="24"/>
      <c r="AC360" s="22"/>
      <c r="AD360" s="22"/>
      <c r="AE360" s="22"/>
      <c r="AF360" s="22"/>
      <c r="AG360" s="22"/>
      <c r="AH360" s="22"/>
      <c r="AI360" s="22"/>
      <c r="AJ360" s="22"/>
      <c r="AK360" s="22"/>
    </row>
    <row r="361" spans="29:87" ht="12.75">
      <c r="AC361" s="22"/>
      <c r="AD361" s="22"/>
      <c r="AE361" s="22"/>
      <c r="AF361" s="22"/>
      <c r="AG361" s="22"/>
      <c r="AH361" s="22"/>
      <c r="AI361" s="22"/>
      <c r="AJ361" s="22"/>
      <c r="AK361" s="22"/>
      <c r="BH361" s="114">
        <f>SUM(BH333:BH359)+SUM(BG6:BG331)</f>
        <v>199260648.65333313</v>
      </c>
      <c r="BO361" s="132">
        <f>SUM(BO333:BO359)+SUM(BN6:BN331)</f>
        <v>232628166.9546744</v>
      </c>
      <c r="BT361" s="132">
        <f>SUM(BT333:BT359)+SUM(BS6:BS331)</f>
        <v>236449097.6166666</v>
      </c>
      <c r="BY361" s="132">
        <f>SUM(BY333:BY359)+SUM(BX6:BX331)</f>
        <v>248634233.59999996</v>
      </c>
      <c r="CD361" s="132">
        <f>SUM(CD333:CD359)+SUM(CC6:CC331)</f>
        <v>250665414.3151113</v>
      </c>
      <c r="CI361" s="132">
        <f>SUM(CI333:CI359)+SUM(CH6:CH331)</f>
        <v>0</v>
      </c>
    </row>
    <row r="362" spans="29:56" ht="12.75">
      <c r="AC362" s="218"/>
      <c r="AD362" s="218"/>
      <c r="AE362" s="218"/>
      <c r="AF362" s="218"/>
      <c r="AG362" s="218"/>
      <c r="AH362" s="218"/>
      <c r="AI362" s="218"/>
      <c r="AJ362" s="218"/>
      <c r="AK362" s="218"/>
      <c r="AM362" s="218"/>
      <c r="AN362" s="218"/>
      <c r="AO362" s="218"/>
      <c r="AP362" s="218"/>
      <c r="AQ362" s="218"/>
      <c r="AR362" s="218"/>
      <c r="AS362" s="218"/>
      <c r="AT362" s="218"/>
      <c r="AU362" s="218"/>
      <c r="AV362" s="218">
        <f>SUM(AV6:AV331)</f>
        <v>3417</v>
      </c>
      <c r="AW362" s="218">
        <f aca="true" t="shared" si="323" ref="AW362:BD362">SUM(AW6:AW331)</f>
        <v>2091</v>
      </c>
      <c r="AX362" s="218">
        <f t="shared" si="323"/>
        <v>2224</v>
      </c>
      <c r="AY362" s="218">
        <f t="shared" si="323"/>
        <v>733</v>
      </c>
      <c r="AZ362" s="218">
        <f t="shared" si="323"/>
        <v>708</v>
      </c>
      <c r="BA362" s="218">
        <f t="shared" si="323"/>
        <v>520</v>
      </c>
      <c r="BB362" s="218">
        <f t="shared" si="323"/>
        <v>322</v>
      </c>
      <c r="BC362" s="218">
        <f t="shared" si="323"/>
        <v>213.9</v>
      </c>
      <c r="BD362" s="218">
        <f t="shared" si="323"/>
        <v>10228.9</v>
      </c>
    </row>
    <row r="363" spans="29:37" ht="12.75">
      <c r="AC363" s="22"/>
      <c r="AD363" s="22"/>
      <c r="AE363" s="22"/>
      <c r="AF363" s="22"/>
      <c r="AG363" s="22"/>
      <c r="AH363" s="22"/>
      <c r="AI363" s="22"/>
      <c r="AJ363" s="22"/>
      <c r="AK363" s="22"/>
    </row>
    <row r="364" spans="29:47" ht="12.75">
      <c r="AC364" s="217"/>
      <c r="AD364" s="217"/>
      <c r="AE364" s="217"/>
      <c r="AF364" s="217"/>
      <c r="AG364" s="217"/>
      <c r="AH364" s="217"/>
      <c r="AI364" s="217"/>
      <c r="AJ364" s="217"/>
      <c r="AK364" s="217"/>
      <c r="AM364" s="218"/>
      <c r="AN364" s="218"/>
      <c r="AO364" s="218"/>
      <c r="AP364" s="218"/>
      <c r="AQ364" s="218"/>
      <c r="AR364" s="218"/>
      <c r="AS364" s="218"/>
      <c r="AT364" s="218"/>
      <c r="AU364" s="218"/>
    </row>
    <row r="366" spans="39:47" ht="12.75">
      <c r="AM366" s="218"/>
      <c r="AN366" s="218"/>
      <c r="AO366" s="218"/>
      <c r="AP366" s="218"/>
      <c r="AQ366" s="218"/>
      <c r="AR366" s="218"/>
      <c r="AS366" s="218"/>
      <c r="AT366" s="218"/>
      <c r="AU366" s="218"/>
    </row>
  </sheetData>
  <sheetProtection selectLockedCells="1" selectUnlockedCells="1"/>
  <mergeCells count="11">
    <mergeCell ref="T3:AA3"/>
    <mergeCell ref="J3:R3"/>
    <mergeCell ref="AC3:AK3"/>
    <mergeCell ref="AM3:AT3"/>
    <mergeCell ref="BX2:CA2"/>
    <mergeCell ref="CC2:CF2"/>
    <mergeCell ref="CH2:CK2"/>
    <mergeCell ref="AV3:BD3"/>
    <mergeCell ref="BG2:BJ2"/>
    <mergeCell ref="BN2:BQ2"/>
    <mergeCell ref="BS2:BV2"/>
  </mergeCells>
  <hyperlinks>
    <hyperlink ref="G2" r:id="rId1" display="http://www.communities.gov.uk/documents/housing/xls/152924.xls"/>
    <hyperlink ref="H2" r:id="rId2" display="http://www.communities.gov.uk/documents/housing/xls/1406068.xls"/>
  </hyperlinks>
  <printOptions/>
  <pageMargins left="0.75" right="0.75" top="1" bottom="1" header="0.5" footer="0.5"/>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rchoi</dc:creator>
  <cp:keywords/>
  <dc:description/>
  <cp:lastModifiedBy>Paul Griffin</cp:lastModifiedBy>
  <cp:lastPrinted>2011-11-23T09:54:35Z</cp:lastPrinted>
  <dcterms:created xsi:type="dcterms:W3CDTF">2010-10-20T10:13:21Z</dcterms:created>
  <dcterms:modified xsi:type="dcterms:W3CDTF">2015-01-29T18:24:17Z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43df5f4f-6ae9-403b-a1e8-665b45164e7d</vt:lpwstr>
  </property>
  <property fmtid="{D5CDD505-2E9C-101B-9397-08002B2CF9AE}" pid="3" name="bjSaver">
    <vt:lpwstr>+hicrZ/BjhomJI031trqU5o8qFWTZLTd</vt:lpwstr>
  </property>
  <property fmtid="{D5CDD505-2E9C-101B-9397-08002B2CF9AE}" pid="4" name="bjDocumentSecurityLabel">
    <vt:lpwstr>No Marking</vt:lpwstr>
  </property>
</Properties>
</file>