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9585" yWindow="180" windowWidth="5505" windowHeight="7005" tabRatio="885"/>
  </bookViews>
  <sheets>
    <sheet name="Table4.2a" sheetId="2" r:id="rId1"/>
    <sheet name="Table4.2c" sheetId="5" r:id="rId2"/>
    <sheet name="Table4.3a" sheetId="13" r:id="rId3"/>
    <sheet name="Table4.3b" sheetId="15" r:id="rId4"/>
    <sheet name="Table4.3c" sheetId="17" r:id="rId5"/>
    <sheet name="Table4.4a" sheetId="18" r:id="rId6"/>
    <sheet name="Table4.5a" sheetId="24" r:id="rId7"/>
    <sheet name="Table4.5b" sheetId="25" r:id="rId8"/>
  </sheets>
  <externalReferences>
    <externalReference r:id="rId9"/>
    <externalReference r:id="rId10"/>
    <externalReference r:id="rId11"/>
    <externalReference r:id="rId12"/>
  </externalReferences>
  <definedNames>
    <definedName name="_Regression_Int" localSheetId="0" hidden="1">1</definedName>
    <definedName name="_TAB1">[1]calculations!$A$2:$K$72</definedName>
    <definedName name="_TAB2">[1]calculations!$A$78:$F$149</definedName>
    <definedName name="_TAB3">[1]calculations!$Q$33:$V$93</definedName>
    <definedName name="_TAB4">[1]calculations!$P$104:$AC$130</definedName>
    <definedName name="_xlnm.Print_Area" localSheetId="0">Table4.2a!$A$1:$K$34</definedName>
    <definedName name="_xlnm.Print_Area" localSheetId="1">Table4.2c!$A$1:$H$28</definedName>
    <definedName name="_xlnm.Print_Area" localSheetId="2">Table4.3a!$A$1:$H$24</definedName>
    <definedName name="_xlnm.Print_Area" localSheetId="3">Table4.3b!$A$1:$I$20</definedName>
    <definedName name="_xlnm.Print_Area" localSheetId="5">Table4.4a!$A$1:$I$36</definedName>
    <definedName name="_xlnm.Print_Area" localSheetId="6">Table4.5a!$A$1:$I$15</definedName>
    <definedName name="_xlnm.Print_Area" localSheetId="7">Table4.5b!$A$1:$H$23</definedName>
    <definedName name="Print_Area_MI">Table4.2a!$A$2:$A$25</definedName>
    <definedName name="TAB_A">[1]calculations!$A$228:$G$254</definedName>
    <definedName name="TAB_B">[1]calculations!$A$258:$E$280</definedName>
  </definedNames>
  <calcPr calcId="145621"/>
</workbook>
</file>

<file path=xl/calcChain.xml><?xml version="1.0" encoding="utf-8"?>
<calcChain xmlns="http://schemas.openxmlformats.org/spreadsheetml/2006/main">
  <c r="G12" i="24" l="1"/>
  <c r="G10" i="25"/>
  <c r="G15" i="25"/>
  <c r="H11" i="13"/>
  <c r="H12" i="13"/>
  <c r="G11" i="13"/>
  <c r="H10" i="25"/>
  <c r="H15" i="25"/>
  <c r="I12" i="24"/>
  <c r="F17" i="15"/>
  <c r="E17" i="15"/>
  <c r="C17" i="15"/>
  <c r="B17" i="15"/>
  <c r="H17" i="15"/>
  <c r="F16" i="15"/>
  <c r="E16" i="15"/>
  <c r="C16" i="15"/>
  <c r="H16" i="15"/>
  <c r="B16" i="15"/>
  <c r="F15" i="15"/>
  <c r="E15" i="15"/>
  <c r="C15" i="15"/>
  <c r="H15" i="15"/>
  <c r="B15" i="15"/>
  <c r="F14" i="15"/>
  <c r="E14" i="15"/>
  <c r="C14" i="15"/>
  <c r="B14" i="15"/>
  <c r="H14" i="15"/>
  <c r="F13" i="15"/>
  <c r="E13" i="15"/>
  <c r="C13" i="15"/>
  <c r="B13" i="15"/>
  <c r="H13" i="15"/>
  <c r="F12" i="15"/>
  <c r="E12" i="15"/>
  <c r="C12" i="15"/>
  <c r="H12" i="15"/>
  <c r="B12" i="15"/>
  <c r="F11" i="15"/>
  <c r="E11" i="15"/>
  <c r="C11" i="15"/>
  <c r="H11" i="15"/>
  <c r="B11" i="15"/>
  <c r="F10" i="15"/>
  <c r="E10" i="15"/>
  <c r="C10" i="15"/>
  <c r="B10" i="15"/>
  <c r="H10" i="15"/>
  <c r="F9" i="15"/>
  <c r="E9" i="15"/>
  <c r="H9" i="15"/>
  <c r="C9" i="15"/>
  <c r="B9" i="15"/>
  <c r="F8" i="15"/>
  <c r="E8" i="15"/>
  <c r="C8" i="15"/>
  <c r="B8" i="15"/>
  <c r="H8" i="15"/>
  <c r="F7" i="15"/>
  <c r="E7" i="15"/>
  <c r="C7" i="15"/>
  <c r="B7" i="15"/>
  <c r="B18" i="15"/>
  <c r="F6" i="15"/>
  <c r="E6" i="15"/>
  <c r="E18" i="15"/>
  <c r="C6" i="15"/>
  <c r="C18" i="15"/>
  <c r="B6" i="15"/>
  <c r="G12" i="13"/>
  <c r="G19" i="13"/>
  <c r="G22" i="18"/>
  <c r="E22" i="18"/>
  <c r="D22" i="18"/>
  <c r="B22" i="18"/>
  <c r="G15" i="18"/>
  <c r="E15" i="18"/>
  <c r="D15" i="18"/>
  <c r="B15" i="18"/>
  <c r="F6" i="13"/>
  <c r="F12" i="13"/>
  <c r="F20" i="13"/>
  <c r="B16" i="2"/>
  <c r="E25" i="2"/>
  <c r="E10" i="25"/>
  <c r="E15" i="25"/>
  <c r="D12" i="24"/>
  <c r="E11" i="13"/>
  <c r="E10" i="13"/>
  <c r="E9" i="13"/>
  <c r="E8" i="13"/>
  <c r="E7" i="13"/>
  <c r="E6" i="13"/>
  <c r="F10" i="25"/>
  <c r="F15" i="25"/>
  <c r="D10" i="25"/>
  <c r="D15" i="25"/>
  <c r="B10" i="25"/>
  <c r="B15" i="25"/>
  <c r="F12" i="24"/>
  <c r="B6" i="13"/>
  <c r="B8" i="13"/>
  <c r="D11" i="13"/>
  <c r="D8" i="13"/>
  <c r="D6" i="13"/>
  <c r="D12" i="13"/>
  <c r="D18" i="13"/>
  <c r="B12" i="13"/>
  <c r="B18" i="13"/>
  <c r="E12" i="13"/>
  <c r="E21" i="13"/>
  <c r="F16" i="13"/>
  <c r="D19" i="13"/>
  <c r="B17" i="13"/>
  <c r="B20" i="13"/>
  <c r="F21" i="13"/>
  <c r="E17" i="13"/>
  <c r="F18" i="13"/>
  <c r="F17" i="13"/>
  <c r="F19" i="13"/>
  <c r="D16" i="13"/>
  <c r="D17" i="13"/>
  <c r="D21" i="13"/>
  <c r="D20" i="13"/>
  <c r="E18" i="13"/>
  <c r="F22" i="13"/>
  <c r="E16" i="13"/>
  <c r="E20" i="13"/>
  <c r="B19" i="13"/>
  <c r="B16" i="13"/>
  <c r="B21" i="13"/>
  <c r="E19" i="13"/>
  <c r="D22" i="13"/>
  <c r="B22" i="13"/>
  <c r="E22" i="13"/>
  <c r="G18" i="13"/>
  <c r="H16" i="13"/>
  <c r="H20" i="13"/>
  <c r="H18" i="13"/>
  <c r="H21" i="13"/>
  <c r="H17" i="13"/>
  <c r="H19" i="13"/>
  <c r="G16" i="13"/>
  <c r="G20" i="13"/>
  <c r="G21" i="13"/>
  <c r="G17" i="13"/>
  <c r="H22" i="13"/>
  <c r="G22" i="13"/>
  <c r="F18" i="15"/>
  <c r="H18" i="15"/>
  <c r="H7" i="15"/>
  <c r="H6" i="15"/>
</calcChain>
</file>

<file path=xl/sharedStrings.xml><?xml version="1.0" encoding="utf-8"?>
<sst xmlns="http://schemas.openxmlformats.org/spreadsheetml/2006/main" count="231" uniqueCount="129">
  <si>
    <t>£ million</t>
  </si>
  <si>
    <t>Revenue financing of capital expenditure</t>
  </si>
  <si>
    <t>New construction and conversion</t>
  </si>
  <si>
    <t>Total expenditure on fixed assets</t>
  </si>
  <si>
    <t>Repayments of grants and advances</t>
  </si>
  <si>
    <t>Total</t>
  </si>
  <si>
    <t xml:space="preserve"> </t>
  </si>
  <si>
    <t>Central government grants</t>
  </si>
  <si>
    <t>Transport</t>
  </si>
  <si>
    <t>Housing</t>
  </si>
  <si>
    <t>Education</t>
  </si>
  <si>
    <t xml:space="preserve">Total </t>
  </si>
  <si>
    <t>Other</t>
  </si>
  <si>
    <t>Source: COR returns</t>
  </si>
  <si>
    <t>(F)</t>
  </si>
  <si>
    <t>Total capital expenditure</t>
  </si>
  <si>
    <t>Total expenditure and other transactions</t>
  </si>
  <si>
    <t>London boroughs</t>
  </si>
  <si>
    <t>Metropolitan districts</t>
  </si>
  <si>
    <t>Unitary authorities</t>
  </si>
  <si>
    <t>Shire counties</t>
  </si>
  <si>
    <t>Shire districts</t>
  </si>
  <si>
    <t xml:space="preserve">Other authorities </t>
  </si>
  <si>
    <t>Total capital receipts</t>
  </si>
  <si>
    <t>All English authorities</t>
  </si>
  <si>
    <t>Police</t>
  </si>
  <si>
    <t>Social Services</t>
  </si>
  <si>
    <t>Disposal of investments including</t>
  </si>
  <si>
    <t>…</t>
  </si>
  <si>
    <t>Grants, loans and other financial assistance</t>
  </si>
  <si>
    <t>Source: COR/CER returns</t>
  </si>
  <si>
    <t>Vehicles, plant equipment and machinery</t>
  </si>
  <si>
    <t>Acquisition of share and loan capital</t>
  </si>
  <si>
    <t>Acquisition of land and existing buildings and works</t>
  </si>
  <si>
    <t>Notional capital receipts set aside and Large Scale Voluntary Transfer levy</t>
  </si>
  <si>
    <t>Intangible fixed assets</t>
  </si>
  <si>
    <t>share and loan capital</t>
  </si>
  <si>
    <t>Sales of fixed assets</t>
  </si>
  <si>
    <t>Fire &amp; rescue</t>
  </si>
  <si>
    <t>Highways &amp; transport</t>
  </si>
  <si>
    <t>(c)</t>
  </si>
  <si>
    <t>(a)</t>
  </si>
  <si>
    <t>2009-10</t>
  </si>
  <si>
    <t>(b)</t>
  </si>
  <si>
    <t>(d)</t>
  </si>
  <si>
    <t xml:space="preserve">     Of which:</t>
  </si>
  <si>
    <t>Use of capital receipts</t>
  </si>
  <si>
    <t>2010-11</t>
  </si>
  <si>
    <t>Intangible assets</t>
  </si>
  <si>
    <t>Culture &amp; related services</t>
  </si>
  <si>
    <t>Environmental services</t>
  </si>
  <si>
    <t>Central services</t>
  </si>
  <si>
    <t>Trading services</t>
  </si>
  <si>
    <t>Planning &amp; development services</t>
  </si>
  <si>
    <t>Fire and rescue services</t>
  </si>
  <si>
    <t>Trading</t>
  </si>
  <si>
    <t>Social services</t>
  </si>
  <si>
    <t>2011-12</t>
  </si>
  <si>
    <t>(a) Owing to form changes reflecting Best Value Accounting Code of Practice (BVACOP) revisions, from 2009-10 Sport &amp; Recreation (now Recreation &amp; Sport) is now part of Culture &amp; Related Services category.  The 2009-10 to 2011-12 receipts totals excludes any disposals of share and loan capital, usually negligible.</t>
  </si>
  <si>
    <t>2012-13</t>
  </si>
  <si>
    <t>(e)</t>
  </si>
  <si>
    <t>(f)</t>
  </si>
  <si>
    <t xml:space="preserve">  of which GLA:</t>
  </si>
  <si>
    <t>Expenditure:</t>
  </si>
  <si>
    <t>Total expenditure excl HRA self-financing determination payment</t>
  </si>
  <si>
    <t>One-off HRA self-financing determination payment:</t>
  </si>
  <si>
    <t>Receipts</t>
  </si>
  <si>
    <t xml:space="preserve">Receipts excl HRA self-financing determination &amp; premium </t>
  </si>
  <si>
    <t xml:space="preserve">    </t>
  </si>
  <si>
    <t>EU structural funds grants</t>
  </si>
  <si>
    <t>Grants and contributions from private developers and from leaseholders etc</t>
  </si>
  <si>
    <t>National lottery grants</t>
  </si>
  <si>
    <t>Capital expenditure financed by borrowing/credit</t>
  </si>
  <si>
    <r>
      <t xml:space="preserve">Expenditure by virtue of a section 16(2)(b) direction </t>
    </r>
    <r>
      <rPr>
        <vertAlign val="superscript"/>
        <sz val="10"/>
        <rFont val="Arial"/>
        <family val="2"/>
      </rPr>
      <t>(a)</t>
    </r>
  </si>
  <si>
    <t xml:space="preserve">       Social Services</t>
  </si>
  <si>
    <t xml:space="preserve">       Sport &amp; recreation </t>
  </si>
  <si>
    <t xml:space="preserve">       Police</t>
  </si>
  <si>
    <t xml:space="preserve">       Other</t>
  </si>
  <si>
    <t>(a) The bulk of transport expenditure is due to GLA - £3.1 billion.</t>
  </si>
  <si>
    <t>(b) GLA's grants and loans total £2.9 billion, including GLA's £1 billion contribution to Crossrail.</t>
  </si>
  <si>
    <t>(c) Reflects a one-off loan within the TfL Group of £1.6bn  to London Underground financed by an equivalent loan from Tube lines</t>
  </si>
  <si>
    <t>2013-14</t>
  </si>
  <si>
    <t xml:space="preserve">(d) Local authorities subject to the transactions associated with the HRA Self-financing Determinations are required to include the determination in relation to expenditure or receipts and also the financing if applicable.  This is a one-off exercise for 2011-12 and figures are provided both inclusive and exclusive of this transaction. </t>
  </si>
  <si>
    <t>(e) This reflects reallocation of expenditure by TfL as part of year end process of reconciling funding to its subsidiaries.</t>
  </si>
  <si>
    <t>(f) The reason for a significant increase in acquisition of share or loan capital is the higher levels of spend now being witnessed on the Crossrail project, as construction is fully underway</t>
  </si>
  <si>
    <r>
      <t xml:space="preserve">Source: </t>
    </r>
    <r>
      <rPr>
        <i/>
        <vertAlign val="superscript"/>
        <sz val="8"/>
        <rFont val="Arial"/>
        <family val="2"/>
      </rPr>
      <t>COR/CER returns</t>
    </r>
  </si>
  <si>
    <t xml:space="preserve">   of which GLA</t>
  </si>
  <si>
    <r>
      <t>Public health</t>
    </r>
    <r>
      <rPr>
        <vertAlign val="superscript"/>
        <sz val="10"/>
        <color indexed="8"/>
        <rFont val="Arial"/>
        <family val="2"/>
      </rPr>
      <t>(a)</t>
    </r>
  </si>
  <si>
    <t>(a) Public health grant is being provided in 2013-14 to give local authorities the funding needed to discharge their new public health responsibilities</t>
  </si>
  <si>
    <t xml:space="preserve">(a) </t>
  </si>
  <si>
    <t>(a) Figures are not comparable between 2008-09 and 2009-10 owing to local authority reorganisation on April 1 2009</t>
  </si>
  <si>
    <r>
      <t xml:space="preserve">Source: </t>
    </r>
    <r>
      <rPr>
        <i/>
        <vertAlign val="superscript"/>
        <sz val="9"/>
        <rFont val="Arial"/>
        <family val="2"/>
      </rPr>
      <t>COR/CER returns</t>
    </r>
  </si>
  <si>
    <t>Loans &amp; other financial assistance</t>
  </si>
  <si>
    <t xml:space="preserve">    of which:</t>
  </si>
  <si>
    <t xml:space="preserve">        Housing Revenue Account (CERA)</t>
  </si>
  <si>
    <t xml:space="preserve">        Major Repairs Reserve</t>
  </si>
  <si>
    <t xml:space="preserve">        General Fund (CERA)</t>
  </si>
  <si>
    <t>(a) Excludes Housing Revenue Account (HRA) self-financing determination and premium</t>
  </si>
  <si>
    <t>(a) There is a discontinuity from 2010-11 owing to a change in the treatment of expenditure by GLA. Previously this was recorded as 'Central government grant' but for 2011-12 it has been recorded as CERA to align with figures received on the Revenue Outturn</t>
  </si>
  <si>
    <t>One-off HRA self-financing determination &amp; premium</t>
  </si>
  <si>
    <t>2014-15</t>
  </si>
  <si>
    <t>Table 4.2c: Local authority capital expenditure by service: England: 2009-10 to 2014-15</t>
  </si>
  <si>
    <t xml:space="preserve">  of which GLA</t>
  </si>
  <si>
    <t>Total expenditure on fixed &amp; intangible assets</t>
  </si>
  <si>
    <t>Grants</t>
  </si>
  <si>
    <t>Acquisition of share &amp; loan capital</t>
  </si>
  <si>
    <t>Public health</t>
  </si>
  <si>
    <t>(a) Significant increase in acquisition of share and loan capital is due to the higher levels of spend now being witnessed on the Crossrail project, as construction is fully underway</t>
  </si>
  <si>
    <t>(a) Expenditure which does not fall within the definition of expenditure for capital purposes, but is treated as capital expenditure by a direction under section 16(2)(b) of the Local Government Act 2003</t>
  </si>
  <si>
    <t xml:space="preserve">(b) This reflects the disposal of assets by the Greater London Authority (GLA) </t>
  </si>
  <si>
    <t>(b) GLA incurring additional housing expenditure in 2014-15 compared to 2013-14 primarily in relation to affordable housing, the Mayor's housing covenant and decent homes</t>
  </si>
  <si>
    <t>All England authorities</t>
  </si>
  <si>
    <r>
      <t xml:space="preserve">Grants and contributions from NDPBs </t>
    </r>
    <r>
      <rPr>
        <vertAlign val="superscript"/>
        <sz val="10"/>
        <color indexed="8"/>
        <rFont val="Arial"/>
        <family val="2"/>
      </rPr>
      <t>(b)</t>
    </r>
  </si>
  <si>
    <t>(b) Non-Departmental Public Bodies, organisations that are not government departments but which have a role in the processes of national government, such as Sport England, English Heritage and the Natural England.</t>
  </si>
  <si>
    <t>(c) Supported capital expenditure (SCE) financed by borrowing that is attracting central government support has been discontinued as of March 31 2011.  This may have a bearing on the financing of capital expenditure.  A residue of schemes in 2011-12 and 2012-13 will continue to be financed in reliance of supported borrowing from earlier years.</t>
  </si>
  <si>
    <t xml:space="preserve">(d) It is estimated that approximately £13 billion is associated with the financing of the HRA self-financing determination payment. </t>
  </si>
  <si>
    <t>(e) The Prudential System, which came into effect on 1 April 2004, allows local authorities to raise finance for capital expenditure - without Government consent - where they can afford to service the debt without extra Government support.</t>
  </si>
  <si>
    <r>
      <t>SCE(R) Single Capital Pot</t>
    </r>
    <r>
      <rPr>
        <i/>
        <vertAlign val="superscript"/>
        <sz val="10"/>
        <color indexed="8"/>
        <rFont val="Arial"/>
        <family val="2"/>
      </rPr>
      <t>(c)</t>
    </r>
  </si>
  <si>
    <r>
      <t>SCE(R) Separate Programme Element</t>
    </r>
    <r>
      <rPr>
        <i/>
        <vertAlign val="superscript"/>
        <sz val="10"/>
        <color indexed="8"/>
        <rFont val="Arial"/>
        <family val="2"/>
      </rPr>
      <t>(c)</t>
    </r>
  </si>
  <si>
    <r>
      <t xml:space="preserve">Other borrowing &amp; credit arrangements not supported by central government </t>
    </r>
    <r>
      <rPr>
        <i/>
        <vertAlign val="superscript"/>
        <sz val="10"/>
        <rFont val="Arial"/>
        <family val="2"/>
      </rPr>
      <t>(e)</t>
    </r>
  </si>
  <si>
    <t>Table 4.3a: Capital expenditure by class</t>
  </si>
  <si>
    <t>Table 4.3b: Local authority capital expenditure by economic category and service: England 2013-14: final outturn</t>
  </si>
  <si>
    <t>(a) This reflects services such as Planninng, Fire, Trading and Central services.</t>
  </si>
  <si>
    <t>% of total</t>
  </si>
  <si>
    <r>
      <rPr>
        <vertAlign val="superscript"/>
        <sz val="14"/>
        <color indexed="9"/>
        <rFont val="Arial"/>
        <family val="2"/>
      </rPr>
      <t>Table 4.3c:</t>
    </r>
    <r>
      <rPr>
        <b/>
        <vertAlign val="superscript"/>
        <sz val="14"/>
        <color indexed="9"/>
        <rFont val="Arial"/>
        <family val="2"/>
      </rPr>
      <t xml:space="preserve"> Capital expenditure by service and class 2013-14</t>
    </r>
  </si>
  <si>
    <r>
      <rPr>
        <sz val="10"/>
        <color indexed="9"/>
        <rFont val="Arial"/>
        <family val="2"/>
      </rPr>
      <t>Table 4.5b:</t>
    </r>
    <r>
      <rPr>
        <b/>
        <sz val="10"/>
        <color indexed="9"/>
        <rFont val="Arial"/>
        <family val="2"/>
      </rPr>
      <t xml:space="preserve"> Capital receipts by service</t>
    </r>
  </si>
  <si>
    <r>
      <rPr>
        <sz val="10"/>
        <color indexed="9"/>
        <rFont val="Arial"/>
        <family val="2"/>
      </rPr>
      <t>Table 4.5a:</t>
    </r>
    <r>
      <rPr>
        <b/>
        <sz val="10"/>
        <color indexed="9"/>
        <rFont val="Arial"/>
        <family val="2"/>
      </rPr>
      <t xml:space="preserve"> Capital receipts by economic category</t>
    </r>
  </si>
  <si>
    <r>
      <rPr>
        <sz val="10"/>
        <color indexed="9"/>
        <rFont val="Arial"/>
        <family val="2"/>
      </rPr>
      <t>Table 4.4a:</t>
    </r>
    <r>
      <rPr>
        <b/>
        <sz val="10"/>
        <color indexed="9"/>
        <rFont val="Arial"/>
        <family val="2"/>
      </rPr>
      <t xml:space="preserve"> Financing of capital expenditure</t>
    </r>
  </si>
  <si>
    <r>
      <rPr>
        <sz val="10"/>
        <color indexed="9"/>
        <rFont val="Arial"/>
        <family val="2"/>
      </rPr>
      <t xml:space="preserve">Table 4.2a: </t>
    </r>
    <r>
      <rPr>
        <b/>
        <sz val="10"/>
        <color indexed="9"/>
        <rFont val="Arial"/>
        <family val="2"/>
      </rPr>
      <t>Capital expenditure by economic category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</si>
</sst>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#,##0;\(#,##0\)"/>
    <numFmt numFmtId="169" formatCode="_-* #,##0_-;\-* #,##0_-;_-* &quot;-&quot;??_-;_-@_-"/>
    <numFmt numFmtId="170" formatCode="#,##0.000;\-#,##0.000"/>
  </numFmts>
  <fonts count="40" x14ac:knownFonts="1">
    <font>
      <vertAlign val="superscript"/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Helv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2"/>
      <name val="Helv"/>
    </font>
    <font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i/>
      <vertAlign val="superscript"/>
      <sz val="10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Helv"/>
    </font>
    <font>
      <vertAlign val="superscript"/>
      <sz val="8"/>
      <name val="Helv"/>
    </font>
    <font>
      <i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i/>
      <vertAlign val="superscript"/>
      <sz val="8"/>
      <name val="Arial"/>
      <family val="2"/>
    </font>
    <font>
      <b/>
      <sz val="10"/>
      <color theme="0"/>
      <name val="Arial"/>
      <family val="2"/>
    </font>
    <font>
      <i/>
      <sz val="8"/>
      <name val="Helv"/>
    </font>
    <font>
      <i/>
      <vertAlign val="superscript"/>
      <sz val="9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color indexed="9"/>
      <name val="Arial"/>
      <family val="2"/>
    </font>
    <font>
      <b/>
      <sz val="14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007E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1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403">
    <xf numFmtId="164" fontId="0" fillId="0" borderId="0" xfId="0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right"/>
    </xf>
    <xf numFmtId="164" fontId="3" fillId="0" borderId="0" xfId="0" applyFont="1" applyAlignment="1">
      <alignment horizontal="right"/>
    </xf>
    <xf numFmtId="37" fontId="3" fillId="0" borderId="0" xfId="0" applyNumberFormat="1" applyFont="1"/>
    <xf numFmtId="37" fontId="2" fillId="0" borderId="0" xfId="0" applyNumberFormat="1" applyFont="1"/>
    <xf numFmtId="164" fontId="2" fillId="0" borderId="0" xfId="0" applyFont="1" applyBorder="1" applyAlignment="1">
      <alignment horizontal="right"/>
    </xf>
    <xf numFmtId="164" fontId="3" fillId="0" borderId="0" xfId="0" applyFont="1"/>
    <xf numFmtId="164" fontId="2" fillId="0" borderId="0" xfId="0" applyFont="1"/>
    <xf numFmtId="164" fontId="3" fillId="0" borderId="0" xfId="0" applyFont="1" applyBorder="1"/>
    <xf numFmtId="164" fontId="6" fillId="0" borderId="0" xfId="0" applyFont="1" applyBorder="1" applyAlignment="1">
      <alignment horizontal="right"/>
    </xf>
    <xf numFmtId="37" fontId="6" fillId="0" borderId="0" xfId="0" applyNumberFormat="1" applyFont="1"/>
    <xf numFmtId="164" fontId="6" fillId="0" borderId="0" xfId="0" applyFont="1" applyAlignment="1">
      <alignment horizontal="right"/>
    </xf>
    <xf numFmtId="37" fontId="6" fillId="0" borderId="0" xfId="0" applyNumberFormat="1" applyFont="1" applyAlignment="1">
      <alignment horizontal="right"/>
    </xf>
    <xf numFmtId="164" fontId="6" fillId="0" borderId="0" xfId="0" applyFont="1" applyBorder="1"/>
    <xf numFmtId="164" fontId="6" fillId="0" borderId="0" xfId="0" applyFont="1"/>
    <xf numFmtId="3" fontId="3" fillId="0" borderId="0" xfId="0" applyNumberFormat="1" applyFont="1" applyBorder="1" applyAlignment="1"/>
    <xf numFmtId="164" fontId="3" fillId="0" borderId="0" xfId="0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164" fontId="2" fillId="0" borderId="0" xfId="0" applyFont="1" applyBorder="1"/>
    <xf numFmtId="3" fontId="3" fillId="0" borderId="0" xfId="0" applyNumberFormat="1" applyFont="1"/>
    <xf numFmtId="3" fontId="2" fillId="0" borderId="0" xfId="0" applyNumberFormat="1" applyFont="1" applyBorder="1"/>
    <xf numFmtId="164" fontId="3" fillId="0" borderId="0" xfId="0" applyFont="1" applyAlignment="1">
      <alignment horizontal="left"/>
    </xf>
    <xf numFmtId="3" fontId="3" fillId="0" borderId="1" xfId="0" applyNumberFormat="1" applyFont="1" applyBorder="1" applyAlignment="1" applyProtection="1">
      <alignment horizontal="left"/>
    </xf>
    <xf numFmtId="164" fontId="8" fillId="0" borderId="0" xfId="0" applyFont="1"/>
    <xf numFmtId="37" fontId="3" fillId="0" borderId="0" xfId="0" applyNumberFormat="1" applyFont="1" applyBorder="1"/>
    <xf numFmtId="1" fontId="3" fillId="0" borderId="0" xfId="0" applyNumberFormat="1" applyFont="1" applyBorder="1"/>
    <xf numFmtId="1" fontId="6" fillId="0" borderId="0" xfId="0" applyNumberFormat="1" applyFont="1"/>
    <xf numFmtId="164" fontId="2" fillId="0" borderId="0" xfId="0" quotePrefix="1" applyFont="1" applyAlignment="1">
      <alignment horizontal="left"/>
    </xf>
    <xf numFmtId="164" fontId="3" fillId="0" borderId="0" xfId="0" applyFont="1" applyAlignment="1"/>
    <xf numFmtId="164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164" fontId="4" fillId="0" borderId="0" xfId="0" quotePrefix="1" applyFont="1" applyBorder="1" applyAlignment="1">
      <alignment horizontal="left"/>
    </xf>
    <xf numFmtId="164" fontId="2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164" fontId="3" fillId="0" borderId="0" xfId="0" applyFont="1" applyFill="1" applyBorder="1"/>
    <xf numFmtId="164" fontId="2" fillId="0" borderId="0" xfId="0" quotePrefix="1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 applyProtection="1">
      <alignment horizontal="right" wrapText="1"/>
    </xf>
    <xf numFmtId="3" fontId="2" fillId="0" borderId="0" xfId="0" quotePrefix="1" applyNumberFormat="1" applyFont="1" applyBorder="1" applyAlignment="1" applyProtection="1">
      <alignment horizontal="right" wrapText="1"/>
    </xf>
    <xf numFmtId="164" fontId="2" fillId="0" borderId="4" xfId="0" applyFont="1" applyFill="1" applyBorder="1" applyAlignment="1">
      <alignment horizontal="right"/>
    </xf>
    <xf numFmtId="164" fontId="2" fillId="0" borderId="5" xfId="0" quotePrefix="1" applyFont="1" applyBorder="1" applyAlignment="1">
      <alignment horizontal="left"/>
    </xf>
    <xf numFmtId="3" fontId="3" fillId="0" borderId="0" xfId="0" applyNumberFormat="1" applyFont="1" applyBorder="1"/>
    <xf numFmtId="37" fontId="2" fillId="0" borderId="0" xfId="0" applyNumberFormat="1" applyFont="1" applyFill="1" applyBorder="1" applyAlignment="1">
      <alignment horizontal="right"/>
    </xf>
    <xf numFmtId="164" fontId="2" fillId="0" borderId="4" xfId="0" applyFont="1" applyBorder="1" applyAlignment="1">
      <alignment horizontal="right"/>
    </xf>
    <xf numFmtId="164" fontId="2" fillId="0" borderId="5" xfId="0" applyFont="1" applyBorder="1" applyAlignment="1">
      <alignment wrapText="1"/>
    </xf>
    <xf numFmtId="164" fontId="2" fillId="0" borderId="4" xfId="0" applyFont="1" applyBorder="1" applyAlignment="1">
      <alignment horizontal="right" wrapText="1"/>
    </xf>
    <xf numFmtId="164" fontId="7" fillId="0" borderId="5" xfId="0" applyFont="1" applyBorder="1" applyAlignment="1" applyProtection="1">
      <alignment horizontal="left"/>
    </xf>
    <xf numFmtId="164" fontId="2" fillId="0" borderId="3" xfId="0" quotePrefix="1" applyFont="1" applyBorder="1" applyAlignment="1">
      <alignment horizontal="left"/>
    </xf>
    <xf numFmtId="37" fontId="3" fillId="0" borderId="0" xfId="0" applyNumberFormat="1" applyFont="1" applyFill="1" applyBorder="1"/>
    <xf numFmtId="37" fontId="2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164" fontId="18" fillId="0" borderId="0" xfId="0" applyFont="1"/>
    <xf numFmtId="3" fontId="2" fillId="0" borderId="2" xfId="0" applyNumberFormat="1" applyFont="1" applyBorder="1"/>
    <xf numFmtId="37" fontId="12" fillId="0" borderId="0" xfId="0" applyNumberFormat="1" applyFont="1" applyFill="1" applyBorder="1" applyAlignment="1">
      <alignment horizontal="right"/>
    </xf>
    <xf numFmtId="164" fontId="3" fillId="0" borderId="4" xfId="0" applyFont="1" applyFill="1" applyBorder="1"/>
    <xf numFmtId="3" fontId="2" fillId="0" borderId="4" xfId="0" applyNumberFormat="1" applyFont="1" applyFill="1" applyBorder="1"/>
    <xf numFmtId="3" fontId="3" fillId="0" borderId="0" xfId="0" applyNumberFormat="1" applyFont="1" applyBorder="1" applyAlignment="1" applyProtection="1">
      <alignment horizontal="left"/>
    </xf>
    <xf numFmtId="3" fontId="17" fillId="0" borderId="0" xfId="0" applyNumberFormat="1" applyFont="1" applyFill="1" applyBorder="1"/>
    <xf numFmtId="1" fontId="3" fillId="0" borderId="0" xfId="0" applyNumberFormat="1" applyFont="1" applyFill="1" applyBorder="1" applyAlignment="1"/>
    <xf numFmtId="164" fontId="2" fillId="0" borderId="0" xfId="0" applyFont="1" applyFill="1"/>
    <xf numFmtId="10" fontId="6" fillId="0" borderId="0" xfId="0" applyNumberFormat="1" applyFont="1"/>
    <xf numFmtId="37" fontId="6" fillId="0" borderId="0" xfId="0" applyNumberFormat="1" applyFont="1" applyAlignment="1"/>
    <xf numFmtId="37" fontId="5" fillId="0" borderId="0" xfId="0" applyNumberFormat="1" applyFont="1" applyAlignment="1"/>
    <xf numFmtId="37" fontId="3" fillId="0" borderId="0" xfId="0" applyNumberFormat="1" applyFont="1" applyAlignment="1"/>
    <xf numFmtId="37" fontId="3" fillId="0" borderId="0" xfId="0" applyNumberFormat="1" applyFont="1" applyBorder="1" applyAlignment="1"/>
    <xf numFmtId="37" fontId="6" fillId="0" borderId="0" xfId="0" applyNumberFormat="1" applyFont="1" applyBorder="1" applyAlignment="1"/>
    <xf numFmtId="3" fontId="5" fillId="3" borderId="0" xfId="0" applyNumberFormat="1" applyFont="1" applyFill="1" applyBorder="1"/>
    <xf numFmtId="3" fontId="5" fillId="0" borderId="0" xfId="0" applyNumberFormat="1" applyFont="1" applyFill="1" applyBorder="1"/>
    <xf numFmtId="164" fontId="5" fillId="3" borderId="0" xfId="0" applyFont="1" applyFill="1" applyBorder="1"/>
    <xf numFmtId="164" fontId="2" fillId="3" borderId="0" xfId="0" applyFont="1" applyFill="1" applyBorder="1" applyAlignment="1">
      <alignment horizontal="right" vertical="top" wrapText="1"/>
    </xf>
    <xf numFmtId="164" fontId="2" fillId="3" borderId="0" xfId="0" applyFont="1" applyFill="1" applyBorder="1" applyAlignment="1">
      <alignment horizontal="center" vertical="top" wrapText="1"/>
    </xf>
    <xf numFmtId="164" fontId="3" fillId="3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/>
    </xf>
    <xf numFmtId="164" fontId="3" fillId="3" borderId="0" xfId="0" applyFont="1" applyFill="1" applyBorder="1" applyAlignment="1">
      <alignment vertical="top"/>
    </xf>
    <xf numFmtId="169" fontId="2" fillId="0" borderId="0" xfId="1" applyNumberFormat="1" applyFont="1" applyBorder="1" applyAlignment="1">
      <alignment vertical="top"/>
    </xf>
    <xf numFmtId="164" fontId="2" fillId="3" borderId="0" xfId="0" quotePrefix="1" applyFont="1" applyFill="1" applyBorder="1" applyAlignment="1">
      <alignment horizontal="right" vertical="top" wrapText="1"/>
    </xf>
    <xf numFmtId="164" fontId="7" fillId="3" borderId="0" xfId="0" applyFont="1" applyFill="1" applyBorder="1" applyAlignment="1">
      <alignment horizontal="right" vertical="top" wrapText="1"/>
    </xf>
    <xf numFmtId="3" fontId="7" fillId="3" borderId="0" xfId="0" applyNumberFormat="1" applyFont="1" applyFill="1" applyBorder="1" applyAlignment="1">
      <alignment horizontal="right" vertical="top" wrapText="1"/>
    </xf>
    <xf numFmtId="3" fontId="15" fillId="3" borderId="0" xfId="0" applyNumberFormat="1" applyFont="1" applyFill="1" applyBorder="1" applyAlignment="1">
      <alignment horizontal="right" vertical="top" wrapText="1"/>
    </xf>
    <xf numFmtId="3" fontId="9" fillId="3" borderId="0" xfId="0" applyNumberFormat="1" applyFont="1" applyFill="1" applyBorder="1" applyAlignment="1">
      <alignment horizontal="right" vertical="top" wrapText="1"/>
    </xf>
    <xf numFmtId="164" fontId="9" fillId="0" borderId="0" xfId="0" applyFont="1" applyFill="1" applyBorder="1" applyAlignment="1">
      <alignment horizontal="right" vertical="top" wrapText="1"/>
    </xf>
    <xf numFmtId="164" fontId="2" fillId="0" borderId="0" xfId="0" applyFont="1" applyFill="1" applyBorder="1" applyAlignment="1">
      <alignment horizontal="right" vertical="top" wrapText="1"/>
    </xf>
    <xf numFmtId="164" fontId="3" fillId="3" borderId="0" xfId="0" applyFont="1" applyFill="1" applyBorder="1" applyAlignment="1">
      <alignment vertical="top" wrapText="1"/>
    </xf>
    <xf numFmtId="164" fontId="17" fillId="2" borderId="0" xfId="0" applyFont="1" applyFill="1" applyBorder="1" applyAlignment="1">
      <alignment vertical="top"/>
    </xf>
    <xf numFmtId="164" fontId="2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vertical="top"/>
    </xf>
    <xf numFmtId="164" fontId="7" fillId="0" borderId="0" xfId="0" applyFont="1" applyFill="1" applyBorder="1" applyAlignment="1">
      <alignment horizontal="right" vertical="top" wrapText="1"/>
    </xf>
    <xf numFmtId="164" fontId="25" fillId="0" borderId="0" xfId="0" applyFont="1" applyBorder="1" applyAlignment="1">
      <alignment vertical="top"/>
    </xf>
    <xf numFmtId="164" fontId="25" fillId="0" borderId="0" xfId="0" applyFont="1" applyFill="1" applyBorder="1" applyAlignment="1">
      <alignment vertical="top"/>
    </xf>
    <xf numFmtId="3" fontId="17" fillId="0" borderId="0" xfId="0" applyNumberFormat="1" applyFont="1" applyFill="1" applyBorder="1" applyAlignment="1">
      <alignment vertical="top"/>
    </xf>
    <xf numFmtId="164" fontId="3" fillId="0" borderId="0" xfId="0" applyFont="1" applyBorder="1" applyAlignment="1">
      <alignment horizontal="left" vertical="top"/>
    </xf>
    <xf numFmtId="37" fontId="5" fillId="0" borderId="0" xfId="0" applyNumberFormat="1" applyFont="1" applyBorder="1" applyAlignment="1"/>
    <xf numFmtId="37" fontId="22" fillId="0" borderId="0" xfId="0" applyNumberFormat="1" applyFont="1" applyFill="1" applyBorder="1"/>
    <xf numFmtId="164" fontId="6" fillId="3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1" fontId="6" fillId="0" borderId="0" xfId="0" applyNumberFormat="1" applyFont="1" applyBorder="1"/>
    <xf numFmtId="165" fontId="2" fillId="0" borderId="5" xfId="0" applyNumberFormat="1" applyFont="1" applyFill="1" applyBorder="1" applyAlignment="1">
      <alignment vertical="top"/>
    </xf>
    <xf numFmtId="37" fontId="6" fillId="0" borderId="4" xfId="0" applyNumberFormat="1" applyFont="1" applyBorder="1" applyAlignment="1">
      <alignment vertical="top"/>
    </xf>
    <xf numFmtId="164" fontId="7" fillId="3" borderId="5" xfId="0" applyFont="1" applyFill="1" applyBorder="1" applyAlignment="1">
      <alignment horizontal="right" vertical="top" wrapText="1"/>
    </xf>
    <xf numFmtId="164" fontId="2" fillId="3" borderId="5" xfId="0" applyFont="1" applyFill="1" applyBorder="1" applyAlignment="1">
      <alignment vertical="top"/>
    </xf>
    <xf numFmtId="164" fontId="3" fillId="3" borderId="5" xfId="0" applyFont="1" applyFill="1" applyBorder="1" applyAlignment="1">
      <alignment vertical="top" wrapText="1"/>
    </xf>
    <xf numFmtId="164" fontId="3" fillId="3" borderId="5" xfId="0" applyFont="1" applyFill="1" applyBorder="1" applyAlignment="1">
      <alignment vertical="top"/>
    </xf>
    <xf numFmtId="164" fontId="2" fillId="3" borderId="5" xfId="0" applyFont="1" applyFill="1" applyBorder="1" applyAlignment="1">
      <alignment vertical="top" wrapText="1"/>
    </xf>
    <xf numFmtId="164" fontId="16" fillId="3" borderId="5" xfId="0" applyFont="1" applyFill="1" applyBorder="1" applyAlignment="1">
      <alignment vertical="top" wrapText="1"/>
    </xf>
    <xf numFmtId="164" fontId="17" fillId="3" borderId="4" xfId="0" applyFont="1" applyFill="1" applyBorder="1" applyAlignment="1">
      <alignment horizontal="right" vertical="top"/>
    </xf>
    <xf numFmtId="164" fontId="3" fillId="3" borderId="5" xfId="0" applyFont="1" applyFill="1" applyBorder="1" applyAlignment="1">
      <alignment wrapText="1"/>
    </xf>
    <xf numFmtId="164" fontId="5" fillId="3" borderId="5" xfId="0" applyFont="1" applyFill="1" applyBorder="1"/>
    <xf numFmtId="164" fontId="6" fillId="3" borderId="0" xfId="0" applyFont="1" applyFill="1" applyBorder="1" applyAlignment="1">
      <alignment horizontal="right" vertical="top" wrapText="1"/>
    </xf>
    <xf numFmtId="164" fontId="2" fillId="3" borderId="5" xfId="0" applyFont="1" applyFill="1" applyBorder="1" applyAlignment="1">
      <alignment horizontal="justify" vertical="top" wrapText="1"/>
    </xf>
    <xf numFmtId="164" fontId="3" fillId="0" borderId="5" xfId="0" applyFont="1" applyBorder="1"/>
    <xf numFmtId="164" fontId="2" fillId="0" borderId="5" xfId="0" applyFont="1" applyBorder="1" applyAlignment="1">
      <alignment horizontal="right"/>
    </xf>
    <xf numFmtId="164" fontId="2" fillId="0" borderId="5" xfId="0" applyFont="1" applyBorder="1"/>
    <xf numFmtId="164" fontId="3" fillId="0" borderId="4" xfId="0" applyFont="1" applyBorder="1"/>
    <xf numFmtId="164" fontId="3" fillId="0" borderId="5" xfId="0" applyFont="1" applyBorder="1" applyAlignment="1">
      <alignment horizontal="left"/>
    </xf>
    <xf numFmtId="3" fontId="3" fillId="0" borderId="4" xfId="0" applyNumberFormat="1" applyFont="1" applyBorder="1"/>
    <xf numFmtId="3" fontId="3" fillId="0" borderId="5" xfId="0" applyNumberFormat="1" applyFont="1" applyBorder="1" applyAlignment="1" applyProtection="1">
      <alignment horizontal="left"/>
    </xf>
    <xf numFmtId="3" fontId="3" fillId="0" borderId="5" xfId="0" quotePrefix="1" applyNumberFormat="1" applyFont="1" applyBorder="1" applyAlignment="1" applyProtection="1">
      <alignment horizontal="left"/>
    </xf>
    <xf numFmtId="3" fontId="2" fillId="0" borderId="4" xfId="0" applyNumberFormat="1" applyFont="1" applyBorder="1"/>
    <xf numFmtId="1" fontId="3" fillId="0" borderId="4" xfId="0" applyNumberFormat="1" applyFont="1" applyFill="1" applyBorder="1" applyAlignment="1">
      <alignment horizontal="right"/>
    </xf>
    <xf numFmtId="164" fontId="6" fillId="0" borderId="3" xfId="0" applyFont="1" applyFill="1" applyBorder="1"/>
    <xf numFmtId="164" fontId="3" fillId="0" borderId="2" xfId="0" applyFont="1" applyFill="1" applyBorder="1"/>
    <xf numFmtId="3" fontId="3" fillId="0" borderId="6" xfId="0" applyNumberFormat="1" applyFont="1" applyBorder="1"/>
    <xf numFmtId="164" fontId="2" fillId="0" borderId="7" xfId="0" applyFont="1" applyBorder="1"/>
    <xf numFmtId="164" fontId="2" fillId="0" borderId="8" xfId="0" applyFont="1" applyFill="1" applyBorder="1" applyAlignment="1">
      <alignment horizontal="right"/>
    </xf>
    <xf numFmtId="164" fontId="3" fillId="0" borderId="8" xfId="0" applyFont="1" applyFill="1" applyBorder="1"/>
    <xf numFmtId="164" fontId="2" fillId="0" borderId="9" xfId="0" applyFont="1" applyFill="1" applyBorder="1" applyAlignment="1">
      <alignment horizontal="right"/>
    </xf>
    <xf numFmtId="1" fontId="2" fillId="0" borderId="2" xfId="0" applyNumberFormat="1" applyFont="1" applyFill="1" applyBorder="1" applyAlignment="1"/>
    <xf numFmtId="3" fontId="2" fillId="0" borderId="6" xfId="0" applyNumberFormat="1" applyFont="1" applyBorder="1"/>
    <xf numFmtId="164" fontId="3" fillId="0" borderId="5" xfId="0" applyFont="1" applyFill="1" applyBorder="1"/>
    <xf numFmtId="3" fontId="2" fillId="0" borderId="4" xfId="0" applyNumberFormat="1" applyFont="1" applyFill="1" applyBorder="1" applyAlignment="1">
      <alignment vertical="top"/>
    </xf>
    <xf numFmtId="164" fontId="2" fillId="0" borderId="5" xfId="0" applyFont="1" applyBorder="1" applyAlignment="1" applyProtection="1">
      <alignment horizontal="left"/>
    </xf>
    <xf numFmtId="164" fontId="7" fillId="3" borderId="5" xfId="0" applyFont="1" applyFill="1" applyBorder="1" applyAlignment="1">
      <alignment vertical="top" wrapText="1"/>
    </xf>
    <xf numFmtId="164" fontId="9" fillId="3" borderId="5" xfId="0" applyFont="1" applyFill="1" applyBorder="1" applyAlignment="1">
      <alignment vertical="top" wrapText="1"/>
    </xf>
    <xf numFmtId="3" fontId="2" fillId="3" borderId="4" xfId="0" applyNumberFormat="1" applyFont="1" applyFill="1" applyBorder="1" applyAlignment="1">
      <alignment vertical="top"/>
    </xf>
    <xf numFmtId="37" fontId="2" fillId="0" borderId="4" xfId="0" applyNumberFormat="1" applyFont="1" applyFill="1" applyBorder="1" applyAlignment="1">
      <alignment horizontal="right"/>
    </xf>
    <xf numFmtId="165" fontId="2" fillId="0" borderId="5" xfId="0" applyNumberFormat="1" applyFont="1" applyBorder="1"/>
    <xf numFmtId="37" fontId="12" fillId="0" borderId="4" xfId="0" applyNumberFormat="1" applyFont="1" applyFill="1" applyBorder="1" applyAlignment="1">
      <alignment horizontal="right"/>
    </xf>
    <xf numFmtId="37" fontId="2" fillId="0" borderId="4" xfId="0" applyNumberFormat="1" applyFont="1" applyFill="1" applyBorder="1"/>
    <xf numFmtId="37" fontId="3" fillId="0" borderId="5" xfId="0" applyNumberFormat="1" applyFont="1" applyFill="1" applyBorder="1" applyProtection="1"/>
    <xf numFmtId="37" fontId="3" fillId="0" borderId="5" xfId="0" quotePrefix="1" applyNumberFormat="1" applyFont="1" applyFill="1" applyBorder="1" applyAlignment="1" applyProtection="1">
      <alignment horizontal="left"/>
    </xf>
    <xf numFmtId="37" fontId="2" fillId="0" borderId="5" xfId="0" applyNumberFormat="1" applyFont="1" applyFill="1" applyBorder="1" applyProtection="1"/>
    <xf numFmtId="164" fontId="24" fillId="0" borderId="5" xfId="0" applyFont="1" applyBorder="1" applyAlignment="1" applyProtection="1">
      <alignment horizontal="left"/>
    </xf>
    <xf numFmtId="164" fontId="9" fillId="0" borderId="5" xfId="0" quotePrefix="1" applyFont="1" applyBorder="1" applyAlignment="1" applyProtection="1">
      <alignment horizontal="left"/>
    </xf>
    <xf numFmtId="164" fontId="6" fillId="3" borderId="0" xfId="0" applyFont="1" applyFill="1" applyBorder="1" applyAlignment="1">
      <alignment vertical="top"/>
    </xf>
    <xf numFmtId="164" fontId="21" fillId="3" borderId="0" xfId="0" applyFont="1" applyFill="1" applyBorder="1" applyAlignment="1">
      <alignment horizontal="right" vertical="top"/>
    </xf>
    <xf numFmtId="164" fontId="17" fillId="3" borderId="0" xfId="0" applyFont="1" applyFill="1" applyBorder="1" applyAlignment="1">
      <alignment horizontal="right" vertical="top"/>
    </xf>
    <xf numFmtId="3" fontId="1" fillId="0" borderId="0" xfId="0" applyNumberFormat="1" applyFont="1"/>
    <xf numFmtId="37" fontId="2" fillId="0" borderId="0" xfId="0" applyNumberFormat="1" applyFont="1" applyAlignment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169" fontId="1" fillId="0" borderId="0" xfId="1" applyNumberFormat="1" applyFont="1"/>
    <xf numFmtId="169" fontId="1" fillId="0" borderId="0" xfId="1" applyNumberFormat="1" applyFont="1" applyAlignment="1">
      <alignment vertical="center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7" fontId="5" fillId="0" borderId="4" xfId="0" applyNumberFormat="1" applyFont="1" applyBorder="1" applyAlignment="1"/>
    <xf numFmtId="37" fontId="6" fillId="0" borderId="4" xfId="0" applyNumberFormat="1" applyFont="1" applyBorder="1" applyAlignment="1"/>
    <xf numFmtId="164" fontId="6" fillId="3" borderId="6" xfId="0" applyFont="1" applyFill="1" applyBorder="1"/>
    <xf numFmtId="164" fontId="25" fillId="0" borderId="0" xfId="0" applyFont="1" applyBorder="1"/>
    <xf numFmtId="164" fontId="2" fillId="3" borderId="0" xfId="0" applyFont="1" applyFill="1" applyBorder="1" applyAlignment="1">
      <alignment horizontal="right"/>
    </xf>
    <xf numFmtId="164" fontId="3" fillId="3" borderId="0" xfId="0" applyFont="1" applyFill="1" applyBorder="1"/>
    <xf numFmtId="164" fontId="3" fillId="0" borderId="8" xfId="0" applyFont="1" applyBorder="1"/>
    <xf numFmtId="164" fontId="2" fillId="3" borderId="0" xfId="0" applyFont="1" applyFill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right" wrapText="1"/>
    </xf>
    <xf numFmtId="3" fontId="6" fillId="3" borderId="0" xfId="0" applyNumberFormat="1" applyFont="1" applyFill="1" applyBorder="1"/>
    <xf numFmtId="3" fontId="6" fillId="3" borderId="0" xfId="0" applyNumberFormat="1" applyFont="1" applyFill="1" applyBorder="1" applyAlignment="1">
      <alignment vertical="top"/>
    </xf>
    <xf numFmtId="3" fontId="28" fillId="0" borderId="0" xfId="0" applyNumberFormat="1" applyFont="1" applyFill="1" applyBorder="1" applyAlignment="1">
      <alignment horizontal="right" vertical="top" wrapText="1"/>
    </xf>
    <xf numFmtId="3" fontId="27" fillId="3" borderId="0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Border="1"/>
    <xf numFmtId="164" fontId="12" fillId="2" borderId="0" xfId="0" applyFont="1" applyFill="1" applyBorder="1" applyAlignment="1">
      <alignment horizontal="right"/>
    </xf>
    <xf numFmtId="164" fontId="24" fillId="3" borderId="5" xfId="0" quotePrefix="1" applyFont="1" applyFill="1" applyBorder="1" applyAlignment="1">
      <alignment vertical="top" wrapText="1"/>
    </xf>
    <xf numFmtId="164" fontId="24" fillId="3" borderId="5" xfId="0" applyFont="1" applyFill="1" applyBorder="1" applyAlignment="1">
      <alignment vertical="top" wrapText="1"/>
    </xf>
    <xf numFmtId="164" fontId="7" fillId="3" borderId="5" xfId="0" applyFont="1" applyFill="1" applyBorder="1" applyAlignment="1">
      <alignment vertical="top"/>
    </xf>
    <xf numFmtId="164" fontId="0" fillId="3" borderId="5" xfId="0" applyFill="1" applyBorder="1"/>
    <xf numFmtId="164" fontId="2" fillId="2" borderId="4" xfId="0" applyFont="1" applyFill="1" applyBorder="1" applyAlignment="1">
      <alignment horizontal="right" vertical="top"/>
    </xf>
    <xf numFmtId="3" fontId="7" fillId="3" borderId="4" xfId="0" applyNumberFormat="1" applyFont="1" applyFill="1" applyBorder="1" applyAlignment="1">
      <alignment horizontal="right" vertical="top" wrapText="1"/>
    </xf>
    <xf numFmtId="164" fontId="25" fillId="2" borderId="4" xfId="0" applyFont="1" applyFill="1" applyBorder="1" applyAlignment="1">
      <alignment vertical="top"/>
    </xf>
    <xf numFmtId="37" fontId="2" fillId="0" borderId="4" xfId="0" applyNumberFormat="1" applyFont="1" applyBorder="1" applyAlignment="1">
      <alignment horizontal="right"/>
    </xf>
    <xf numFmtId="37" fontId="2" fillId="0" borderId="4" xfId="0" applyNumberFormat="1" applyFont="1" applyBorder="1"/>
    <xf numFmtId="37" fontId="2" fillId="0" borderId="9" xfId="0" applyNumberFormat="1" applyFont="1" applyBorder="1"/>
    <xf numFmtId="3" fontId="2" fillId="0" borderId="6" xfId="0" applyNumberFormat="1" applyFont="1" applyFill="1" applyBorder="1"/>
    <xf numFmtId="164" fontId="0" fillId="3" borderId="0" xfId="0" applyFill="1" applyBorder="1"/>
    <xf numFmtId="3" fontId="0" fillId="3" borderId="0" xfId="0" applyNumberFormat="1" applyFill="1" applyBorder="1"/>
    <xf numFmtId="164" fontId="6" fillId="0" borderId="5" xfId="0" applyFont="1" applyBorder="1"/>
    <xf numFmtId="164" fontId="6" fillId="0" borderId="0" xfId="0" applyFont="1" applyFill="1" applyBorder="1" applyAlignment="1"/>
    <xf numFmtId="164" fontId="6" fillId="0" borderId="0" xfId="0" applyFont="1" applyBorder="1" applyAlignment="1"/>
    <xf numFmtId="164" fontId="6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29" fillId="3" borderId="0" xfId="0" applyFont="1" applyFill="1" applyBorder="1" applyAlignment="1">
      <alignment horizontal="right" vertical="top" wrapText="1"/>
    </xf>
    <xf numFmtId="164" fontId="30" fillId="3" borderId="0" xfId="0" applyFont="1" applyFill="1" applyBorder="1" applyAlignment="1">
      <alignment horizontal="right" vertical="top" wrapText="1"/>
    </xf>
    <xf numFmtId="164" fontId="1" fillId="3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164" fontId="20" fillId="3" borderId="10" xfId="0" applyFont="1" applyFill="1" applyBorder="1" applyAlignment="1">
      <alignment horizontal="justify" vertical="top" wrapText="1"/>
    </xf>
    <xf numFmtId="169" fontId="1" fillId="0" borderId="0" xfId="1" applyNumberFormat="1" applyFont="1" applyAlignment="1">
      <alignment vertical="top"/>
    </xf>
    <xf numFmtId="169" fontId="1" fillId="0" borderId="0" xfId="1" applyNumberFormat="1" applyFont="1" applyAlignment="1"/>
    <xf numFmtId="164" fontId="6" fillId="3" borderId="0" xfId="0" applyFont="1" applyFill="1" applyBorder="1" applyAlignment="1">
      <alignment vertical="top" wrapText="1"/>
    </xf>
    <xf numFmtId="164" fontId="6" fillId="0" borderId="0" xfId="0" applyFont="1" applyBorder="1" applyAlignment="1">
      <alignment vertical="top" wrapText="1"/>
    </xf>
    <xf numFmtId="164" fontId="6" fillId="0" borderId="4" xfId="0" applyFont="1" applyBorder="1" applyAlignment="1">
      <alignment vertical="top" wrapText="1"/>
    </xf>
    <xf numFmtId="164" fontId="6" fillId="3" borderId="5" xfId="0" applyFont="1" applyFill="1" applyBorder="1" applyAlignment="1">
      <alignment vertical="top"/>
    </xf>
    <xf numFmtId="164" fontId="1" fillId="0" borderId="0" xfId="0" applyFont="1"/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/>
    <xf numFmtId="37" fontId="2" fillId="0" borderId="8" xfId="0" applyNumberFormat="1" applyFont="1" applyBorder="1"/>
    <xf numFmtId="164" fontId="8" fillId="0" borderId="0" xfId="0" applyFont="1" applyBorder="1"/>
    <xf numFmtId="164" fontId="8" fillId="0" borderId="4" xfId="0" applyFont="1" applyBorder="1"/>
    <xf numFmtId="164" fontId="6" fillId="0" borderId="3" xfId="0" applyFont="1" applyBorder="1"/>
    <xf numFmtId="165" fontId="3" fillId="0" borderId="2" xfId="0" applyNumberFormat="1" applyFont="1" applyBorder="1" applyAlignment="1">
      <alignment horizontal="right"/>
    </xf>
    <xf numFmtId="164" fontId="3" fillId="0" borderId="2" xfId="0" applyFont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37" fontId="3" fillId="0" borderId="2" xfId="0" applyNumberFormat="1" applyFont="1" applyBorder="1"/>
    <xf numFmtId="37" fontId="3" fillId="0" borderId="6" xfId="0" applyNumberFormat="1" applyFont="1" applyBorder="1"/>
    <xf numFmtId="164" fontId="2" fillId="3" borderId="4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wrapText="1"/>
    </xf>
    <xf numFmtId="3" fontId="3" fillId="4" borderId="0" xfId="0" applyNumberFormat="1" applyFont="1" applyFill="1" applyBorder="1" applyAlignment="1"/>
    <xf numFmtId="3" fontId="3" fillId="0" borderId="0" xfId="1" applyNumberFormat="1" applyFont="1" applyBorder="1" applyAlignment="1"/>
    <xf numFmtId="3" fontId="3" fillId="4" borderId="0" xfId="0" applyNumberFormat="1" applyFont="1" applyFill="1" applyBorder="1" applyAlignment="1">
      <alignment horizontal="right" wrapText="1"/>
    </xf>
    <xf numFmtId="3" fontId="16" fillId="4" borderId="0" xfId="0" applyNumberFormat="1" applyFont="1" applyFill="1" applyBorder="1" applyAlignment="1">
      <alignment horizontal="right" wrapText="1"/>
    </xf>
    <xf numFmtId="3" fontId="3" fillId="4" borderId="0" xfId="0" applyNumberFormat="1" applyFont="1" applyFill="1" applyBorder="1" applyAlignment="1">
      <alignment horizontal="right"/>
    </xf>
    <xf numFmtId="169" fontId="2" fillId="0" borderId="0" xfId="1" applyNumberFormat="1" applyFont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4" fontId="25" fillId="2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164" fontId="0" fillId="2" borderId="0" xfId="0" applyFill="1" applyBorder="1"/>
    <xf numFmtId="164" fontId="0" fillId="2" borderId="6" xfId="0" applyFill="1" applyBorder="1"/>
    <xf numFmtId="170" fontId="3" fillId="0" borderId="0" xfId="0" applyNumberFormat="1" applyFont="1"/>
    <xf numFmtId="164" fontId="24" fillId="3" borderId="5" xfId="0" applyFont="1" applyFill="1" applyBorder="1" applyAlignment="1">
      <alignment horizontal="left" vertical="top" wrapText="1" indent="2"/>
    </xf>
    <xf numFmtId="164" fontId="16" fillId="3" borderId="5" xfId="0" applyFont="1" applyFill="1" applyBorder="1" applyAlignment="1">
      <alignment horizontal="left" vertical="top" wrapText="1" indent="2"/>
    </xf>
    <xf numFmtId="164" fontId="12" fillId="0" borderId="4" xfId="0" applyFont="1" applyFill="1" applyBorder="1" applyAlignment="1">
      <alignment horizontal="right"/>
    </xf>
    <xf numFmtId="3" fontId="16" fillId="2" borderId="0" xfId="0" applyNumberFormat="1" applyFont="1" applyFill="1" applyBorder="1" applyAlignment="1"/>
    <xf numFmtId="1" fontId="3" fillId="0" borderId="0" xfId="0" applyNumberFormat="1" applyFont="1" applyBorder="1" applyAlignment="1">
      <alignment horizontal="right"/>
    </xf>
    <xf numFmtId="164" fontId="8" fillId="0" borderId="0" xfId="0" applyFont="1" applyBorder="1" applyAlignment="1">
      <alignment horizontal="right"/>
    </xf>
    <xf numFmtId="164" fontId="5" fillId="3" borderId="4" xfId="0" applyFont="1" applyFill="1" applyBorder="1" applyAlignment="1">
      <alignment horizontal="right" vertical="top" wrapText="1"/>
    </xf>
    <xf numFmtId="164" fontId="5" fillId="3" borderId="4" xfId="0" applyFont="1" applyFill="1" applyBorder="1" applyAlignment="1">
      <alignment horizontal="center" vertical="top" wrapText="1"/>
    </xf>
    <xf numFmtId="164" fontId="6" fillId="3" borderId="4" xfId="0" applyFont="1" applyFill="1" applyBorder="1" applyAlignment="1">
      <alignment horizontal="right" vertical="top" wrapText="1"/>
    </xf>
    <xf numFmtId="164" fontId="21" fillId="3" borderId="4" xfId="0" applyFont="1" applyFill="1" applyBorder="1" applyAlignment="1">
      <alignment horizontal="right"/>
    </xf>
    <xf numFmtId="164" fontId="17" fillId="3" borderId="4" xfId="0" applyFont="1" applyFill="1" applyBorder="1" applyAlignment="1">
      <alignment horizontal="right" vertical="top" wrapText="1"/>
    </xf>
    <xf numFmtId="3" fontId="6" fillId="3" borderId="4" xfId="0" applyNumberFormat="1" applyFont="1" applyFill="1" applyBorder="1" applyAlignment="1">
      <alignment horizontal="right" vertical="top" wrapText="1"/>
    </xf>
    <xf numFmtId="3" fontId="5" fillId="3" borderId="4" xfId="0" applyNumberFormat="1" applyFont="1" applyFill="1" applyBorder="1" applyAlignment="1">
      <alignment horizontal="right" vertical="top" wrapText="1"/>
    </xf>
    <xf numFmtId="164" fontId="26" fillId="0" borderId="6" xfId="0" applyFont="1" applyBorder="1"/>
    <xf numFmtId="3" fontId="5" fillId="0" borderId="2" xfId="0" applyNumberFormat="1" applyFont="1" applyFill="1" applyBorder="1" applyAlignment="1">
      <alignment horizontal="center" vertical="top"/>
    </xf>
    <xf numFmtId="169" fontId="5" fillId="0" borderId="2" xfId="1" applyNumberFormat="1" applyFont="1" applyBorder="1" applyAlignment="1">
      <alignment horizontal="center" vertical="top"/>
    </xf>
    <xf numFmtId="169" fontId="5" fillId="0" borderId="2" xfId="1" applyNumberFormat="1" applyFont="1" applyBorder="1" applyAlignment="1"/>
    <xf numFmtId="164" fontId="5" fillId="3" borderId="6" xfId="0" applyFont="1" applyFill="1" applyBorder="1" applyAlignment="1">
      <alignment horizontal="right" vertical="top" wrapText="1"/>
    </xf>
    <xf numFmtId="164" fontId="3" fillId="3" borderId="5" xfId="0" applyFont="1" applyFill="1" applyBorder="1" applyAlignment="1">
      <alignment horizontal="justify" vertical="top" wrapText="1"/>
    </xf>
    <xf numFmtId="164" fontId="16" fillId="0" borderId="5" xfId="0" applyFont="1" applyBorder="1" applyAlignment="1">
      <alignment vertical="top"/>
    </xf>
    <xf numFmtId="164" fontId="5" fillId="3" borderId="3" xfId="0" applyFont="1" applyFill="1" applyBorder="1" applyAlignment="1">
      <alignment horizontal="justify" vertical="top" wrapText="1"/>
    </xf>
    <xf numFmtId="3" fontId="1" fillId="0" borderId="0" xfId="0" applyNumberFormat="1" applyFont="1" applyFill="1" applyBorder="1" applyAlignment="1"/>
    <xf numFmtId="3" fontId="3" fillId="0" borderId="2" xfId="0" applyNumberFormat="1" applyFont="1" applyBorder="1"/>
    <xf numFmtId="3" fontId="2" fillId="0" borderId="0" xfId="0" applyNumberFormat="1" applyFont="1"/>
    <xf numFmtId="169" fontId="2" fillId="0" borderId="0" xfId="1" applyNumberFormat="1" applyFont="1" applyAlignment="1"/>
    <xf numFmtId="169" fontId="2" fillId="0" borderId="0" xfId="1" applyNumberFormat="1" applyFont="1"/>
    <xf numFmtId="3" fontId="1" fillId="3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2" fillId="0" borderId="0" xfId="1" applyNumberFormat="1" applyFont="1" applyFill="1" applyAlignment="1"/>
    <xf numFmtId="3" fontId="2" fillId="0" borderId="0" xfId="1" applyNumberFormat="1" applyFont="1" applyFill="1"/>
    <xf numFmtId="3" fontId="2" fillId="0" borderId="0" xfId="0" applyNumberFormat="1" applyFont="1" applyAlignment="1">
      <alignment vertical="top"/>
    </xf>
    <xf numFmtId="169" fontId="2" fillId="0" borderId="0" xfId="1" applyNumberFormat="1" applyFont="1" applyAlignment="1">
      <alignment vertical="top"/>
    </xf>
    <xf numFmtId="37" fontId="1" fillId="0" borderId="0" xfId="0" applyNumberFormat="1" applyFont="1" applyAlignment="1">
      <alignment horizontal="right"/>
    </xf>
    <xf numFmtId="164" fontId="20" fillId="3" borderId="4" xfId="0" applyFont="1" applyFill="1" applyBorder="1" applyAlignment="1">
      <alignment horizontal="justify" vertical="top" wrapText="1"/>
    </xf>
    <xf numFmtId="164" fontId="17" fillId="3" borderId="4" xfId="0" applyFont="1" applyFill="1" applyBorder="1" applyAlignment="1">
      <alignment horizontal="right"/>
    </xf>
    <xf numFmtId="164" fontId="17" fillId="3" borderId="4" xfId="0" applyFont="1" applyFill="1" applyBorder="1" applyAlignment="1">
      <alignment horizontal="justify" vertical="top" wrapText="1"/>
    </xf>
    <xf numFmtId="164" fontId="30" fillId="3" borderId="5" xfId="0" applyFont="1" applyFill="1" applyBorder="1" applyAlignment="1">
      <alignment horizontal="right" vertical="top" wrapText="1"/>
    </xf>
    <xf numFmtId="164" fontId="29" fillId="3" borderId="5" xfId="0" applyFont="1" applyFill="1" applyBorder="1" applyAlignment="1">
      <alignment horizontal="right" vertical="top" wrapText="1"/>
    </xf>
    <xf numFmtId="164" fontId="29" fillId="3" borderId="5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top"/>
    </xf>
    <xf numFmtId="3" fontId="1" fillId="3" borderId="0" xfId="0" applyNumberFormat="1" applyFont="1" applyFill="1" applyBorder="1" applyAlignment="1">
      <alignment vertical="top"/>
    </xf>
    <xf numFmtId="3" fontId="1" fillId="3" borderId="4" xfId="0" applyNumberFormat="1" applyFont="1" applyFill="1" applyBorder="1" applyAlignment="1">
      <alignment vertical="top"/>
    </xf>
    <xf numFmtId="164" fontId="1" fillId="2" borderId="0" xfId="0" applyFont="1" applyFill="1" applyBorder="1" applyAlignment="1">
      <alignment vertical="top"/>
    </xf>
    <xf numFmtId="164" fontId="1" fillId="0" borderId="0" xfId="0" applyFont="1" applyBorder="1" applyAlignment="1">
      <alignment vertical="top"/>
    </xf>
    <xf numFmtId="164" fontId="1" fillId="3" borderId="0" xfId="0" applyFont="1" applyFill="1" applyBorder="1" applyAlignment="1">
      <alignment vertical="top"/>
    </xf>
    <xf numFmtId="37" fontId="2" fillId="0" borderId="2" xfId="0" applyNumberFormat="1" applyFont="1" applyBorder="1"/>
    <xf numFmtId="3" fontId="2" fillId="0" borderId="2" xfId="0" applyNumberFormat="1" applyFont="1" applyFill="1" applyBorder="1"/>
    <xf numFmtId="3" fontId="1" fillId="0" borderId="4" xfId="0" applyNumberFormat="1" applyFont="1" applyFill="1" applyBorder="1" applyAlignment="1">
      <alignment vertical="top"/>
    </xf>
    <xf numFmtId="3" fontId="16" fillId="0" borderId="0" xfId="0" applyNumberFormat="1" applyFont="1" applyFill="1" applyBorder="1" applyAlignment="1">
      <alignment vertical="top"/>
    </xf>
    <xf numFmtId="3" fontId="16" fillId="0" borderId="0" xfId="0" applyNumberFormat="1" applyFont="1"/>
    <xf numFmtId="164" fontId="33" fillId="3" borderId="0" xfId="0" applyFont="1" applyFill="1" applyBorder="1" applyAlignment="1">
      <alignment horizontal="right" vertical="top"/>
    </xf>
    <xf numFmtId="169" fontId="16" fillId="0" borderId="0" xfId="1" applyNumberFormat="1" applyFont="1" applyAlignment="1"/>
    <xf numFmtId="169" fontId="16" fillId="0" borderId="0" xfId="1" applyNumberFormat="1" applyFont="1"/>
    <xf numFmtId="3" fontId="16" fillId="0" borderId="0" xfId="0" applyNumberFormat="1" applyFont="1" applyFill="1" applyBorder="1" applyAlignment="1"/>
    <xf numFmtId="3" fontId="16" fillId="0" borderId="0" xfId="1" applyNumberFormat="1" applyFont="1" applyBorder="1" applyAlignment="1"/>
    <xf numFmtId="3" fontId="24" fillId="3" borderId="0" xfId="0" applyNumberFormat="1" applyFont="1" applyFill="1" applyBorder="1" applyAlignment="1">
      <alignment horizontal="right" vertical="top" wrapText="1"/>
    </xf>
    <xf numFmtId="164" fontId="16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3" fontId="16" fillId="3" borderId="0" xfId="0" applyNumberFormat="1" applyFont="1" applyFill="1" applyBorder="1" applyAlignment="1">
      <alignment vertical="top"/>
    </xf>
    <xf numFmtId="3" fontId="16" fillId="3" borderId="4" xfId="0" applyNumberFormat="1" applyFont="1" applyFill="1" applyBorder="1" applyAlignment="1">
      <alignment vertical="top"/>
    </xf>
    <xf numFmtId="164" fontId="23" fillId="3" borderId="0" xfId="0" applyFont="1" applyFill="1" applyBorder="1" applyAlignment="1">
      <alignment vertical="top"/>
    </xf>
    <xf numFmtId="3" fontId="16" fillId="0" borderId="0" xfId="0" applyNumberFormat="1" applyFont="1" applyBorder="1" applyAlignment="1">
      <alignment vertical="top"/>
    </xf>
    <xf numFmtId="3" fontId="16" fillId="0" borderId="4" xfId="0" applyNumberFormat="1" applyFont="1" applyBorder="1" applyAlignment="1">
      <alignment vertical="top"/>
    </xf>
    <xf numFmtId="164" fontId="23" fillId="2" borderId="0" xfId="0" applyFont="1" applyFill="1" applyBorder="1" applyAlignment="1">
      <alignment vertical="top"/>
    </xf>
    <xf numFmtId="3" fontId="16" fillId="0" borderId="4" xfId="0" applyNumberFormat="1" applyFont="1" applyFill="1" applyBorder="1" applyAlignment="1">
      <alignment vertical="top"/>
    </xf>
    <xf numFmtId="164" fontId="6" fillId="0" borderId="3" xfId="0" applyFont="1" applyBorder="1" applyAlignment="1">
      <alignment horizontal="left" vertical="top"/>
    </xf>
    <xf numFmtId="164" fontId="1" fillId="0" borderId="2" xfId="0" applyFont="1" applyBorder="1" applyAlignment="1">
      <alignment horizontal="right" wrapText="1"/>
    </xf>
    <xf numFmtId="164" fontId="1" fillId="0" borderId="6" xfId="0" applyFont="1" applyBorder="1" applyAlignment="1">
      <alignment horizontal="right" wrapText="1"/>
    </xf>
    <xf numFmtId="164" fontId="24" fillId="2" borderId="5" xfId="0" applyFont="1" applyFill="1" applyBorder="1" applyAlignment="1">
      <alignment vertical="top" wrapText="1"/>
    </xf>
    <xf numFmtId="3" fontId="16" fillId="0" borderId="0" xfId="0" applyNumberFormat="1" applyFont="1" applyBorder="1" applyAlignment="1"/>
    <xf numFmtId="164" fontId="27" fillId="3" borderId="4" xfId="0" applyFont="1" applyFill="1" applyBorder="1" applyAlignment="1">
      <alignment horizontal="right" vertical="top" wrapText="1"/>
    </xf>
    <xf numFmtId="1" fontId="16" fillId="0" borderId="0" xfId="0" applyNumberFormat="1" applyFont="1" applyBorder="1"/>
    <xf numFmtId="164" fontId="16" fillId="0" borderId="0" xfId="0" applyFont="1" applyBorder="1"/>
    <xf numFmtId="164" fontId="11" fillId="5" borderId="7" xfId="0" quotePrefix="1" applyFont="1" applyFill="1" applyBorder="1" applyAlignment="1">
      <alignment horizontal="left" vertical="center"/>
    </xf>
    <xf numFmtId="164" fontId="11" fillId="5" borderId="8" xfId="0" applyFont="1" applyFill="1" applyBorder="1"/>
    <xf numFmtId="164" fontId="10" fillId="5" borderId="8" xfId="0" applyFont="1" applyFill="1" applyBorder="1"/>
    <xf numFmtId="164" fontId="10" fillId="5" borderId="9" xfId="0" applyFont="1" applyFill="1" applyBorder="1"/>
    <xf numFmtId="164" fontId="7" fillId="3" borderId="5" xfId="0" applyFont="1" applyFill="1" applyBorder="1" applyAlignment="1">
      <alignment wrapText="1"/>
    </xf>
    <xf numFmtId="164" fontId="1" fillId="3" borderId="4" xfId="0" applyFont="1" applyFill="1" applyBorder="1" applyAlignment="1">
      <alignment horizontal="justify" vertical="top" wrapText="1"/>
    </xf>
    <xf numFmtId="164" fontId="25" fillId="0" borderId="0" xfId="0" applyFont="1"/>
    <xf numFmtId="164" fontId="9" fillId="3" borderId="5" xfId="0" applyFont="1" applyFill="1" applyBorder="1" applyAlignment="1">
      <alignment wrapText="1"/>
    </xf>
    <xf numFmtId="165" fontId="11" fillId="5" borderId="11" xfId="0" quotePrefix="1" applyNumberFormat="1" applyFont="1" applyFill="1" applyBorder="1" applyAlignment="1">
      <alignment horizontal="left" vertical="center"/>
    </xf>
    <xf numFmtId="165" fontId="10" fillId="5" borderId="12" xfId="0" applyNumberFormat="1" applyFont="1" applyFill="1" applyBorder="1" applyAlignment="1">
      <alignment horizontal="right"/>
    </xf>
    <xf numFmtId="165" fontId="10" fillId="5" borderId="13" xfId="0" applyNumberFormat="1" applyFont="1" applyFill="1" applyBorder="1" applyAlignment="1">
      <alignment horizontal="right"/>
    </xf>
    <xf numFmtId="164" fontId="13" fillId="0" borderId="0" xfId="0" applyFont="1"/>
    <xf numFmtId="3" fontId="13" fillId="0" borderId="0" xfId="0" applyNumberFormat="1" applyFont="1" applyBorder="1"/>
    <xf numFmtId="3" fontId="13" fillId="3" borderId="0" xfId="0" applyNumberFormat="1" applyFont="1" applyFill="1" applyBorder="1"/>
    <xf numFmtId="3" fontId="13" fillId="3" borderId="0" xfId="0" applyNumberFormat="1" applyFont="1" applyFill="1" applyBorder="1" applyAlignment="1">
      <alignment vertical="top"/>
    </xf>
    <xf numFmtId="164" fontId="13" fillId="0" borderId="5" xfId="0" applyFont="1" applyBorder="1"/>
    <xf numFmtId="164" fontId="13" fillId="0" borderId="0" xfId="0" applyFont="1" applyBorder="1" applyAlignment="1">
      <alignment horizontal="right"/>
    </xf>
    <xf numFmtId="164" fontId="13" fillId="0" borderId="4" xfId="0" applyFont="1" applyBorder="1" applyAlignment="1">
      <alignment horizontal="right"/>
    </xf>
    <xf numFmtId="3" fontId="12" fillId="3" borderId="0" xfId="0" applyNumberFormat="1" applyFont="1" applyFill="1" applyBorder="1" applyAlignment="1">
      <alignment vertical="top"/>
    </xf>
    <xf numFmtId="37" fontId="3" fillId="5" borderId="12" xfId="0" applyNumberFormat="1" applyFont="1" applyFill="1" applyBorder="1"/>
    <xf numFmtId="37" fontId="3" fillId="5" borderId="13" xfId="0" applyNumberFormat="1" applyFont="1" applyFill="1" applyBorder="1"/>
    <xf numFmtId="164" fontId="19" fillId="0" borderId="3" xfId="0" applyFont="1" applyBorder="1" applyAlignment="1">
      <alignment vertical="top" wrapText="1"/>
    </xf>
    <xf numFmtId="164" fontId="19" fillId="0" borderId="2" xfId="0" applyFont="1" applyBorder="1" applyAlignment="1">
      <alignment vertical="top" wrapText="1"/>
    </xf>
    <xf numFmtId="164" fontId="19" fillId="0" borderId="6" xfId="0" applyFont="1" applyBorder="1" applyAlignment="1">
      <alignment vertical="top" wrapText="1"/>
    </xf>
    <xf numFmtId="37" fontId="11" fillId="5" borderId="7" xfId="0" quotePrefix="1" applyNumberFormat="1" applyFont="1" applyFill="1" applyBorder="1" applyAlignment="1">
      <alignment horizontal="left" vertical="center"/>
    </xf>
    <xf numFmtId="37" fontId="32" fillId="5" borderId="8" xfId="0" quotePrefix="1" applyNumberFormat="1" applyFont="1" applyFill="1" applyBorder="1" applyAlignment="1">
      <alignment horizontal="left" vertical="center"/>
    </xf>
    <xf numFmtId="37" fontId="32" fillId="5" borderId="9" xfId="0" quotePrefix="1" applyNumberFormat="1" applyFont="1" applyFill="1" applyBorder="1" applyAlignment="1">
      <alignment horizontal="left" vertical="center"/>
    </xf>
    <xf numFmtId="164" fontId="6" fillId="3" borderId="7" xfId="0" applyFont="1" applyFill="1" applyBorder="1" applyAlignment="1">
      <alignment vertical="top" wrapText="1"/>
    </xf>
    <xf numFmtId="164" fontId="6" fillId="3" borderId="8" xfId="0" applyFont="1" applyFill="1" applyBorder="1" applyAlignment="1">
      <alignment vertical="top" wrapText="1"/>
    </xf>
    <xf numFmtId="164" fontId="6" fillId="3" borderId="9" xfId="0" applyFont="1" applyFill="1" applyBorder="1" applyAlignment="1">
      <alignment vertical="top" wrapText="1"/>
    </xf>
    <xf numFmtId="164" fontId="6" fillId="3" borderId="5" xfId="0" applyFont="1" applyFill="1" applyBorder="1" applyAlignment="1">
      <alignment vertical="top" wrapText="1"/>
    </xf>
    <xf numFmtId="164" fontId="6" fillId="3" borderId="0" xfId="0" applyFont="1" applyFill="1" applyBorder="1" applyAlignment="1">
      <alignment vertical="top" wrapText="1"/>
    </xf>
    <xf numFmtId="164" fontId="6" fillId="0" borderId="0" xfId="0" applyFont="1" applyBorder="1" applyAlignment="1">
      <alignment vertical="top" wrapText="1"/>
    </xf>
    <xf numFmtId="164" fontId="6" fillId="0" borderId="4" xfId="0" applyFont="1" applyBorder="1" applyAlignment="1">
      <alignment vertical="top" wrapText="1"/>
    </xf>
    <xf numFmtId="164" fontId="6" fillId="3" borderId="4" xfId="0" applyFont="1" applyFill="1" applyBorder="1" applyAlignment="1">
      <alignment vertical="top" wrapText="1"/>
    </xf>
    <xf numFmtId="164" fontId="0" fillId="0" borderId="0" xfId="0" applyBorder="1" applyAlignment="1">
      <alignment vertical="top" wrapText="1"/>
    </xf>
    <xf numFmtId="164" fontId="0" fillId="0" borderId="4" xfId="0" applyBorder="1" applyAlignment="1">
      <alignment vertical="top" wrapText="1"/>
    </xf>
    <xf numFmtId="164" fontId="34" fillId="0" borderId="0" xfId="0" applyFont="1" applyFill="1" applyAlignment="1">
      <alignment horizontal="center" wrapText="1"/>
    </xf>
    <xf numFmtId="164" fontId="19" fillId="0" borderId="0" xfId="0" applyFont="1" applyFill="1" applyBorder="1" applyAlignment="1">
      <alignment wrapText="1"/>
    </xf>
    <xf numFmtId="164" fontId="6" fillId="3" borderId="0" xfId="0" applyFont="1" applyFill="1" applyBorder="1" applyAlignment="1">
      <alignment horizontal="left" vertical="top" wrapText="1"/>
    </xf>
    <xf numFmtId="164" fontId="11" fillId="6" borderId="11" xfId="0" applyFont="1" applyFill="1" applyBorder="1" applyAlignment="1">
      <alignment vertical="center" wrapText="1"/>
    </xf>
    <xf numFmtId="164" fontId="11" fillId="6" borderId="12" xfId="0" applyFont="1" applyFill="1" applyBorder="1" applyAlignment="1">
      <alignment vertical="center" wrapText="1"/>
    </xf>
    <xf numFmtId="164" fontId="11" fillId="6" borderId="13" xfId="0" applyFont="1" applyFill="1" applyBorder="1" applyAlignment="1">
      <alignment vertical="center" wrapText="1"/>
    </xf>
    <xf numFmtId="164" fontId="6" fillId="3" borderId="5" xfId="0" applyFont="1" applyFill="1" applyBorder="1" applyAlignment="1">
      <alignment horizontal="left" vertical="top" wrapText="1"/>
    </xf>
    <xf numFmtId="164" fontId="6" fillId="3" borderId="4" xfId="0" applyFont="1" applyFill="1" applyBorder="1" applyAlignment="1">
      <alignment horizontal="left" vertical="top" wrapText="1"/>
    </xf>
    <xf numFmtId="164" fontId="6" fillId="0" borderId="3" xfId="0" applyFont="1" applyBorder="1" applyAlignment="1">
      <alignment horizontal="left" vertical="top" wrapText="1"/>
    </xf>
    <xf numFmtId="164" fontId="19" fillId="0" borderId="2" xfId="0" applyFont="1" applyBorder="1" applyAlignment="1">
      <alignment horizontal="left" vertical="top" wrapText="1"/>
    </xf>
    <xf numFmtId="164" fontId="13" fillId="0" borderId="5" xfId="0" applyFont="1" applyBorder="1" applyAlignment="1"/>
    <xf numFmtId="164" fontId="13" fillId="0" borderId="0" xfId="0" applyFont="1" applyBorder="1" applyAlignment="1"/>
    <xf numFmtId="164" fontId="3" fillId="0" borderId="0" xfId="0" applyFont="1" applyFill="1" applyBorder="1" applyAlignment="1">
      <alignment horizontal="center"/>
    </xf>
    <xf numFmtId="164" fontId="11" fillId="5" borderId="7" xfId="0" applyFont="1" applyFill="1" applyBorder="1" applyAlignment="1">
      <alignment horizontal="justify" vertical="top" wrapText="1"/>
    </xf>
    <xf numFmtId="164" fontId="11" fillId="5" borderId="8" xfId="0" applyFont="1" applyFill="1" applyBorder="1" applyAlignment="1">
      <alignment horizontal="justify" vertical="top" wrapText="1"/>
    </xf>
    <xf numFmtId="164" fontId="11" fillId="5" borderId="9" xfId="0" applyFont="1" applyFill="1" applyBorder="1" applyAlignment="1">
      <alignment horizontal="justify" vertical="top" wrapText="1"/>
    </xf>
    <xf numFmtId="164" fontId="1" fillId="5" borderId="3" xfId="0" applyFont="1" applyFill="1" applyBorder="1" applyAlignment="1">
      <alignment horizontal="justify" vertical="top" wrapText="1"/>
    </xf>
    <xf numFmtId="164" fontId="1" fillId="5" borderId="2" xfId="0" applyFont="1" applyFill="1" applyBorder="1" applyAlignment="1">
      <alignment horizontal="justify" vertical="top" wrapText="1"/>
    </xf>
    <xf numFmtId="164" fontId="1" fillId="5" borderId="6" xfId="0" applyFont="1" applyFill="1" applyBorder="1" applyAlignment="1">
      <alignment horizontal="justify" vertical="top" wrapText="1"/>
    </xf>
    <xf numFmtId="164" fontId="29" fillId="3" borderId="11" xfId="0" applyFont="1" applyFill="1" applyBorder="1" applyAlignment="1">
      <alignment horizontal="left" wrapText="1"/>
    </xf>
    <xf numFmtId="164" fontId="29" fillId="3" borderId="12" xfId="0" applyFont="1" applyFill="1" applyBorder="1" applyAlignment="1">
      <alignment horizontal="left" wrapText="1"/>
    </xf>
    <xf numFmtId="164" fontId="29" fillId="3" borderId="13" xfId="0" applyFont="1" applyFill="1" applyBorder="1" applyAlignment="1">
      <alignment horizontal="left" wrapText="1"/>
    </xf>
    <xf numFmtId="164" fontId="14" fillId="0" borderId="8" xfId="0" applyFont="1" applyBorder="1" applyAlignment="1"/>
    <xf numFmtId="164" fontId="14" fillId="0" borderId="0" xfId="0" applyFont="1" applyBorder="1" applyAlignment="1"/>
    <xf numFmtId="164" fontId="6" fillId="0" borderId="3" xfId="0" applyFont="1" applyBorder="1" applyAlignment="1">
      <alignment vertical="center" wrapText="1"/>
    </xf>
    <xf numFmtId="164" fontId="14" fillId="0" borderId="2" xfId="0" applyFont="1" applyBorder="1" applyAlignment="1">
      <alignment vertical="center" wrapText="1"/>
    </xf>
    <xf numFmtId="164" fontId="14" fillId="0" borderId="6" xfId="0" applyFont="1" applyBorder="1" applyAlignment="1">
      <alignment vertical="center" wrapText="1"/>
    </xf>
    <xf numFmtId="164" fontId="27" fillId="0" borderId="7" xfId="0" applyFont="1" applyBorder="1" applyAlignment="1"/>
    <xf numFmtId="164" fontId="35" fillId="0" borderId="8" xfId="0" applyFont="1" applyBorder="1" applyAlignment="1"/>
    <xf numFmtId="164" fontId="35" fillId="0" borderId="9" xfId="0" applyFont="1" applyBorder="1" applyAlignment="1"/>
    <xf numFmtId="164" fontId="13" fillId="2" borderId="5" xfId="0" applyFont="1" applyFill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13" fillId="2" borderId="4" xfId="0" applyFont="1" applyFill="1" applyBorder="1" applyAlignment="1">
      <alignment horizontal="left" vertical="center" wrapText="1"/>
    </xf>
    <xf numFmtId="164" fontId="13" fillId="2" borderId="5" xfId="0" applyFont="1" applyFill="1" applyBorder="1" applyAlignment="1">
      <alignment horizontal="left" vertical="top" wrapText="1"/>
    </xf>
    <xf numFmtId="164" fontId="13" fillId="2" borderId="0" xfId="0" applyFont="1" applyFill="1" applyBorder="1" applyAlignment="1">
      <alignment horizontal="left" vertical="top" wrapText="1"/>
    </xf>
    <xf numFmtId="164" fontId="13" fillId="2" borderId="4" xfId="0" applyFont="1" applyFill="1" applyBorder="1" applyAlignment="1">
      <alignment horizontal="left" vertical="top" wrapText="1"/>
    </xf>
    <xf numFmtId="164" fontId="2" fillId="3" borderId="5" xfId="0" applyFont="1" applyFill="1" applyBorder="1" applyAlignment="1">
      <alignment horizontal="justify" vertical="top" wrapText="1"/>
    </xf>
    <xf numFmtId="164" fontId="13" fillId="2" borderId="7" xfId="0" applyFont="1" applyFill="1" applyBorder="1" applyAlignment="1">
      <alignment horizontal="left" vertical="center" wrapText="1"/>
    </xf>
    <xf numFmtId="164" fontId="13" fillId="2" borderId="8" xfId="0" applyFont="1" applyFill="1" applyBorder="1" applyAlignment="1">
      <alignment horizontal="left" vertical="center" wrapText="1"/>
    </xf>
    <xf numFmtId="164" fontId="13" fillId="2" borderId="9" xfId="0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left" vertical="center" wrapText="1"/>
    </xf>
    <xf numFmtId="0" fontId="13" fillId="2" borderId="0" xfId="0" applyNumberFormat="1" applyFont="1" applyFill="1" applyBorder="1" applyAlignment="1">
      <alignment horizontal="left" vertical="center" wrapText="1"/>
    </xf>
    <xf numFmtId="0" fontId="13" fillId="2" borderId="4" xfId="0" applyNumberFormat="1" applyFont="1" applyFill="1" applyBorder="1" applyAlignment="1">
      <alignment horizontal="left" vertical="center" wrapText="1"/>
    </xf>
    <xf numFmtId="164" fontId="13" fillId="2" borderId="3" xfId="0" applyFont="1" applyFill="1" applyBorder="1" applyAlignment="1">
      <alignment horizontal="left" vertical="center" wrapText="1"/>
    </xf>
    <xf numFmtId="164" fontId="13" fillId="2" borderId="2" xfId="0" applyFont="1" applyFill="1" applyBorder="1" applyAlignment="1">
      <alignment horizontal="left" vertical="center" wrapText="1"/>
    </xf>
    <xf numFmtId="164" fontId="13" fillId="2" borderId="6" xfId="0" applyFont="1" applyFill="1" applyBorder="1" applyAlignment="1">
      <alignment horizontal="left" vertical="center" wrapText="1"/>
    </xf>
    <xf numFmtId="37" fontId="5" fillId="0" borderId="5" xfId="0" applyNumberFormat="1" applyFont="1" applyFill="1" applyBorder="1" applyAlignment="1" applyProtection="1"/>
    <xf numFmtId="165" fontId="6" fillId="0" borderId="7" xfId="0" quotePrefix="1" applyNumberFormat="1" applyFont="1" applyBorder="1" applyAlignment="1">
      <alignment horizontal="left"/>
    </xf>
    <xf numFmtId="164" fontId="11" fillId="5" borderId="11" xfId="0" quotePrefix="1" applyFont="1" applyFill="1" applyBorder="1" applyAlignment="1">
      <alignment horizontal="left" vertical="center"/>
    </xf>
    <xf numFmtId="164" fontId="32" fillId="5" borderId="12" xfId="0" quotePrefix="1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center"/>
    </xf>
    <xf numFmtId="164" fontId="6" fillId="0" borderId="7" xfId="0" quotePrefix="1" applyFont="1" applyBorder="1" applyAlignment="1">
      <alignment horizontal="left" vertical="top"/>
    </xf>
    <xf numFmtId="164" fontId="14" fillId="0" borderId="8" xfId="0" applyFont="1" applyBorder="1" applyAlignment="1">
      <alignment vertical="top"/>
    </xf>
    <xf numFmtId="164" fontId="14" fillId="0" borderId="9" xfId="0" applyFont="1" applyBorder="1" applyAlignment="1">
      <alignment vertical="top"/>
    </xf>
    <xf numFmtId="164" fontId="6" fillId="0" borderId="5" xfId="0" quotePrefix="1" applyFont="1" applyBorder="1" applyAlignment="1">
      <alignment vertical="top" wrapText="1"/>
    </xf>
    <xf numFmtId="164" fontId="6" fillId="0" borderId="0" xfId="0" quotePrefix="1" applyFont="1" applyBorder="1" applyAlignment="1">
      <alignment vertical="top" wrapText="1"/>
    </xf>
    <xf numFmtId="164" fontId="6" fillId="0" borderId="4" xfId="0" quotePrefix="1" applyFont="1" applyBorder="1" applyAlignment="1">
      <alignment vertical="top" wrapText="1"/>
    </xf>
    <xf numFmtId="164" fontId="37" fillId="5" borderId="7" xfId="0" quotePrefix="1" applyFont="1" applyFill="1" applyBorder="1" applyAlignment="1">
      <alignment horizontal="left" vertical="center"/>
    </xf>
    <xf numFmtId="164" fontId="39" fillId="5" borderId="8" xfId="0" quotePrefix="1" applyFont="1" applyFill="1" applyBorder="1" applyAlignment="1">
      <alignment horizontal="left" vertical="center"/>
    </xf>
    <xf numFmtId="164" fontId="39" fillId="5" borderId="9" xfId="0" quotePrefix="1" applyFont="1" applyFill="1" applyBorder="1" applyAlignment="1">
      <alignment horizontal="left" vertical="center"/>
    </xf>
    <xf numFmtId="0" fontId="11" fillId="5" borderId="7" xfId="0" quotePrefix="1" applyNumberFormat="1" applyFont="1" applyFill="1" applyBorder="1" applyAlignment="1">
      <alignment horizontal="left" vertical="center"/>
    </xf>
    <xf numFmtId="0" fontId="32" fillId="5" borderId="8" xfId="0" quotePrefix="1" applyNumberFormat="1" applyFont="1" applyFill="1" applyBorder="1" applyAlignment="1">
      <alignment horizontal="left" vertical="center"/>
    </xf>
    <xf numFmtId="0" fontId="32" fillId="5" borderId="9" xfId="0" quotePrefix="1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80"/>
      <color rgb="FF0000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5254" name="Line 1"/>
        <xdr:cNvSpPr>
          <a:spLocks noChangeShapeType="1"/>
        </xdr:cNvSpPr>
      </xdr:nvSpPr>
      <xdr:spPr bwMode="auto">
        <a:xfrm flipH="1">
          <a:off x="0" y="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ss04\data\Lgf3b\Monitors%20&amp;%20National%20statistics%20Releases\02-3\COR%20monitor%200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National%20Statistics%20Releases\2010-11%202nd%20Provisional%20Capital%20NS%20Release\Chart%20B%20Working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Capital%20statistics\Frms13-14\COR\Grossing\Cor1-2%202013-14%20Gross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Capital%20statistics\Frms13-14\COR\Grossing\Cor4%202013-14%20Gros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1 and 2"/>
      <sheetName val="Tables 6,7,8"/>
      <sheetName val="COR 4 data"/>
      <sheetName val="calculations"/>
      <sheetName val="charts"/>
    </sheetNames>
    <sheetDataSet>
      <sheetData sheetId="0"/>
      <sheetData sheetId="1"/>
      <sheetData sheetId="2"/>
      <sheetData sheetId="3">
        <row r="2">
          <cell r="B2" t="str">
            <v>TABLE 1        CAPITAL EXPENDITURE 2001/02</v>
          </cell>
          <cell r="C2" t="str">
            <v>(PAGE 1 OF 2)</v>
          </cell>
          <cell r="H2" t="str">
            <v>(PAGE 2 OF 2)</v>
          </cell>
        </row>
        <row r="3">
          <cell r="B3" t="str">
            <v>unadjusted figures, accruals basis</v>
          </cell>
        </row>
        <row r="4">
          <cell r="E4" t="str">
            <v>£ million</v>
          </cell>
          <cell r="K4" t="str">
            <v>£ million</v>
          </cell>
        </row>
        <row r="6">
          <cell r="C6" t="str">
            <v>Acquisition of</v>
          </cell>
          <cell r="D6" t="str">
            <v>New</v>
          </cell>
          <cell r="E6" t="str">
            <v>Vehicles</v>
          </cell>
          <cell r="F6" t="str">
            <v>Plant</v>
          </cell>
          <cell r="G6" t="str">
            <v>Total</v>
          </cell>
          <cell r="H6" t="str">
            <v>Capital</v>
          </cell>
          <cell r="I6" t="str">
            <v xml:space="preserve">Capital </v>
          </cell>
          <cell r="J6" t="str">
            <v>Credit cover</v>
          </cell>
          <cell r="K6" t="str">
            <v>TOTAL</v>
          </cell>
        </row>
        <row r="7">
          <cell r="B7" t="str">
            <v>Service Block</v>
          </cell>
          <cell r="C7" t="str">
            <v>land and</v>
          </cell>
          <cell r="D7" t="str">
            <v>construction</v>
          </cell>
          <cell r="F7" t="str">
            <v>machinery</v>
          </cell>
          <cell r="G7" t="str">
            <v>expenditure</v>
          </cell>
          <cell r="H7" t="str">
            <v>grants</v>
          </cell>
          <cell r="I7" t="str">
            <v>advances</v>
          </cell>
          <cell r="J7" t="str">
            <v>for credit</v>
          </cell>
          <cell r="K7" t="str">
            <v>EXPENDITURE</v>
          </cell>
        </row>
        <row r="8">
          <cell r="C8" t="str">
            <v>existing</v>
          </cell>
          <cell r="D8" t="str">
            <v>conversion</v>
          </cell>
          <cell r="F8" t="str">
            <v>and</v>
          </cell>
          <cell r="G8" t="str">
            <v>on fixed</v>
          </cell>
          <cell r="J8" t="str">
            <v>arrangements</v>
          </cell>
          <cell r="K8" t="str">
            <v xml:space="preserve"> (including</v>
          </cell>
        </row>
        <row r="9">
          <cell r="C9" t="str">
            <v>buildings</v>
          </cell>
          <cell r="D9" t="str">
            <v>&amp; renovation</v>
          </cell>
          <cell r="F9" t="str">
            <v>equipment</v>
          </cell>
          <cell r="G9" t="str">
            <v>assets</v>
          </cell>
          <cell r="J9" t="str">
            <v>(incl. leases)</v>
          </cell>
          <cell r="K9" t="str">
            <v>Regeneration)</v>
          </cell>
        </row>
        <row r="10">
          <cell r="C10" t="str">
            <v>(1)</v>
          </cell>
          <cell r="D10" t="str">
            <v>(2)</v>
          </cell>
          <cell r="E10" t="str">
            <v>(3)</v>
          </cell>
          <cell r="F10" t="str">
            <v>(4)</v>
          </cell>
          <cell r="G10" t="str">
            <v>(5)</v>
          </cell>
          <cell r="H10" t="str">
            <v>(6)</v>
          </cell>
          <cell r="I10" t="str">
            <v>(7)</v>
          </cell>
          <cell r="J10" t="str">
            <v>(8)</v>
          </cell>
          <cell r="K10" t="str">
            <v>(9)</v>
          </cell>
        </row>
        <row r="11">
          <cell r="G11" t="str">
            <v>(1)+(2)+(3)+(4)</v>
          </cell>
          <cell r="K11" t="str">
            <v>(5)+(6)+(7)+(8)</v>
          </cell>
        </row>
        <row r="13">
          <cell r="A13">
            <v>1</v>
          </cell>
          <cell r="B13" t="str">
            <v>Pre-primary &amp; Primary Education</v>
          </cell>
          <cell r="C13">
            <v>18004</v>
          </cell>
          <cell r="D13">
            <v>964882.49999999907</v>
          </cell>
          <cell r="E13">
            <v>399.9999999999992</v>
          </cell>
          <cell r="F13">
            <v>45678.062000000013</v>
          </cell>
          <cell r="G13">
            <v>1028963.9</v>
          </cell>
          <cell r="H13">
            <v>12729</v>
          </cell>
          <cell r="I13">
            <v>19</v>
          </cell>
          <cell r="J13">
            <v>277</v>
          </cell>
          <cell r="K13">
            <v>1041988.9</v>
          </cell>
        </row>
        <row r="14">
          <cell r="A14">
            <v>2</v>
          </cell>
          <cell r="B14" t="str">
            <v>Secondary Education</v>
          </cell>
          <cell r="C14">
            <v>11521</v>
          </cell>
          <cell r="D14">
            <v>881048.8</v>
          </cell>
          <cell r="E14">
            <v>521</v>
          </cell>
          <cell r="F14">
            <v>46874.176000000043</v>
          </cell>
          <cell r="G14">
            <v>939964.1</v>
          </cell>
          <cell r="H14">
            <v>5980.9999999999936</v>
          </cell>
          <cell r="I14">
            <v>192</v>
          </cell>
          <cell r="J14">
            <v>462</v>
          </cell>
          <cell r="K14">
            <v>946599.10000000102</v>
          </cell>
        </row>
        <row r="15">
          <cell r="A15">
            <v>3</v>
          </cell>
          <cell r="B15" t="str">
            <v>Special Education</v>
          </cell>
          <cell r="C15">
            <v>673</v>
          </cell>
          <cell r="D15">
            <v>116346.14</v>
          </cell>
          <cell r="E15">
            <v>150</v>
          </cell>
          <cell r="F15">
            <v>3385.4260000000008</v>
          </cell>
          <cell r="G15">
            <v>120554.54</v>
          </cell>
          <cell r="H15">
            <v>43</v>
          </cell>
          <cell r="I15">
            <v>0</v>
          </cell>
          <cell r="J15">
            <v>0</v>
          </cell>
          <cell r="K15">
            <v>120597.54</v>
          </cell>
        </row>
        <row r="16">
          <cell r="A16">
            <v>4</v>
          </cell>
          <cell r="B16" t="str">
            <v>Youth Service</v>
          </cell>
          <cell r="C16">
            <v>0</v>
          </cell>
          <cell r="D16">
            <v>18402.52199999999</v>
          </cell>
          <cell r="E16">
            <v>300</v>
          </cell>
          <cell r="F16">
            <v>1325</v>
          </cell>
          <cell r="G16">
            <v>20027.522000000037</v>
          </cell>
          <cell r="H16">
            <v>485</v>
          </cell>
          <cell r="I16">
            <v>0</v>
          </cell>
          <cell r="J16">
            <v>115</v>
          </cell>
          <cell r="K16">
            <v>20627.522000000015</v>
          </cell>
        </row>
        <row r="17">
          <cell r="A17">
            <v>5</v>
          </cell>
          <cell r="B17" t="str">
            <v>Other Education Services &amp; Continuing Education</v>
          </cell>
          <cell r="C17">
            <v>1338.8119999999988</v>
          </cell>
          <cell r="D17">
            <v>118285.7</v>
          </cell>
          <cell r="E17">
            <v>609.00000000000057</v>
          </cell>
          <cell r="F17">
            <v>26454.195999999996</v>
          </cell>
          <cell r="G17">
            <v>146687.72</v>
          </cell>
          <cell r="H17">
            <v>10598</v>
          </cell>
          <cell r="I17">
            <v>0</v>
          </cell>
          <cell r="J17">
            <v>0</v>
          </cell>
          <cell r="K17">
            <v>157285.72</v>
          </cell>
        </row>
        <row r="18">
          <cell r="A18">
            <v>6</v>
          </cell>
          <cell r="B18" t="str">
            <v>TOTAL EDUCATION</v>
          </cell>
          <cell r="C18">
            <v>31536.812000000034</v>
          </cell>
          <cell r="D18">
            <v>2098964.7999999998</v>
          </cell>
          <cell r="E18">
            <v>1980</v>
          </cell>
          <cell r="F18">
            <v>123716.89</v>
          </cell>
          <cell r="G18">
            <v>2256197.7999999998</v>
          </cell>
          <cell r="H18">
            <v>29836</v>
          </cell>
          <cell r="I18">
            <v>211</v>
          </cell>
          <cell r="J18">
            <v>854</v>
          </cell>
          <cell r="K18">
            <v>2287098.7999999998</v>
          </cell>
        </row>
        <row r="20">
          <cell r="A20">
            <v>7</v>
          </cell>
          <cell r="B20" t="str">
            <v>PERSONAL SOCIAL SERVICES</v>
          </cell>
          <cell r="C20">
            <v>10598.860800000004</v>
          </cell>
          <cell r="D20">
            <v>134331.03</v>
          </cell>
          <cell r="E20">
            <v>2438</v>
          </cell>
          <cell r="F20">
            <v>37719.550000000003</v>
          </cell>
          <cell r="G20">
            <v>185087.45</v>
          </cell>
          <cell r="H20">
            <v>13380.8</v>
          </cell>
          <cell r="I20">
            <v>276</v>
          </cell>
          <cell r="J20">
            <v>531.5070000000004</v>
          </cell>
          <cell r="K20">
            <v>199275.75</v>
          </cell>
        </row>
        <row r="22">
          <cell r="A22">
            <v>8</v>
          </cell>
          <cell r="B22" t="str">
            <v>Roads(incl. Struct. Maint.), Street Lighting &amp; Road Safety</v>
          </cell>
          <cell r="C22">
            <v>33643.839999999997</v>
          </cell>
          <cell r="D22">
            <v>1983467.7</v>
          </cell>
          <cell r="E22">
            <v>6748.5</v>
          </cell>
          <cell r="F22">
            <v>22327.43</v>
          </cell>
          <cell r="G22">
            <v>2046186.7</v>
          </cell>
          <cell r="H22">
            <v>3515</v>
          </cell>
          <cell r="I22">
            <v>0</v>
          </cell>
          <cell r="J22">
            <v>651</v>
          </cell>
          <cell r="K22">
            <v>2050352.7</v>
          </cell>
        </row>
        <row r="23">
          <cell r="A23">
            <v>9</v>
          </cell>
          <cell r="B23" t="str">
            <v>Parking of Vehicles(incl. car parks)</v>
          </cell>
          <cell r="C23">
            <v>3291</v>
          </cell>
          <cell r="D23">
            <v>57022.220999999976</v>
          </cell>
          <cell r="E23">
            <v>99.999999999999901</v>
          </cell>
          <cell r="F23">
            <v>7267.9</v>
          </cell>
          <cell r="G23">
            <v>67681.120999999956</v>
          </cell>
          <cell r="H23">
            <v>111</v>
          </cell>
          <cell r="I23">
            <v>0</v>
          </cell>
          <cell r="J23">
            <v>0</v>
          </cell>
          <cell r="K23">
            <v>67792.120999999999</v>
          </cell>
        </row>
        <row r="24">
          <cell r="A24">
            <v>10</v>
          </cell>
          <cell r="B24" t="str">
            <v>Public Passenger Transport (GFRA) - Bus</v>
          </cell>
          <cell r="C24">
            <v>342</v>
          </cell>
          <cell r="D24">
            <v>68548.599999999919</v>
          </cell>
          <cell r="E24">
            <v>5704.2</v>
          </cell>
          <cell r="F24">
            <v>29687.672999999984</v>
          </cell>
          <cell r="G24">
            <v>104282.4</v>
          </cell>
          <cell r="H24">
            <v>350</v>
          </cell>
          <cell r="I24">
            <v>0</v>
          </cell>
          <cell r="J24">
            <v>0</v>
          </cell>
          <cell r="K24">
            <v>104632.4</v>
          </cell>
        </row>
        <row r="25">
          <cell r="A25">
            <v>11</v>
          </cell>
          <cell r="B25" t="str">
            <v>Public Passenger Transport (GFRA) - Rail, Underground and Other</v>
          </cell>
          <cell r="C25">
            <v>14107</v>
          </cell>
          <cell r="D25">
            <v>173807</v>
          </cell>
          <cell r="E25">
            <v>1651</v>
          </cell>
          <cell r="F25">
            <v>22980</v>
          </cell>
          <cell r="G25">
            <v>212545</v>
          </cell>
          <cell r="H25">
            <v>2896</v>
          </cell>
          <cell r="I25">
            <v>0</v>
          </cell>
          <cell r="J25">
            <v>0</v>
          </cell>
          <cell r="K25">
            <v>215441</v>
          </cell>
        </row>
        <row r="26">
          <cell r="A26">
            <v>12</v>
          </cell>
          <cell r="B26" t="str">
            <v>Tolled road bridges , tunnels &amp; ferries, Public Transport Companies</v>
          </cell>
          <cell r="C26">
            <v>99</v>
          </cell>
          <cell r="D26">
            <v>9262</v>
          </cell>
          <cell r="E26">
            <v>708</v>
          </cell>
          <cell r="F26">
            <v>920.99999999999943</v>
          </cell>
          <cell r="G26">
            <v>10990</v>
          </cell>
          <cell r="H26">
            <v>0</v>
          </cell>
          <cell r="I26">
            <v>0</v>
          </cell>
          <cell r="J26">
            <v>0</v>
          </cell>
          <cell r="K26">
            <v>10990</v>
          </cell>
        </row>
        <row r="27">
          <cell r="A27">
            <v>13</v>
          </cell>
          <cell r="B27" t="str">
            <v>Local Authority Ports and Piers</v>
          </cell>
          <cell r="C27">
            <v>133</v>
          </cell>
          <cell r="D27">
            <v>7446</v>
          </cell>
          <cell r="E27">
            <v>5.9999999999999938</v>
          </cell>
          <cell r="F27">
            <v>561</v>
          </cell>
          <cell r="G27">
            <v>8146</v>
          </cell>
          <cell r="H27">
            <v>356</v>
          </cell>
          <cell r="I27">
            <v>0</v>
          </cell>
          <cell r="J27">
            <v>0</v>
          </cell>
          <cell r="K27">
            <v>8502</v>
          </cell>
        </row>
        <row r="28">
          <cell r="A28">
            <v>14</v>
          </cell>
          <cell r="B28" t="str">
            <v>Airports</v>
          </cell>
          <cell r="C28">
            <v>6</v>
          </cell>
          <cell r="D28">
            <v>2831</v>
          </cell>
          <cell r="E28">
            <v>32.00000000000005</v>
          </cell>
          <cell r="F28">
            <v>213</v>
          </cell>
          <cell r="G28">
            <v>3082</v>
          </cell>
          <cell r="H28">
            <v>337</v>
          </cell>
          <cell r="I28">
            <v>0</v>
          </cell>
          <cell r="J28">
            <v>0</v>
          </cell>
          <cell r="K28">
            <v>3419.000000000005</v>
          </cell>
        </row>
        <row r="29">
          <cell r="A29">
            <v>15</v>
          </cell>
          <cell r="B29" t="str">
            <v>TOTAL TRANSPORT</v>
          </cell>
          <cell r="C29">
            <v>51621.84</v>
          </cell>
          <cell r="D29">
            <v>2302385.12</v>
          </cell>
          <cell r="E29">
            <v>14949.7</v>
          </cell>
          <cell r="F29">
            <v>83958</v>
          </cell>
          <cell r="G29">
            <v>2452914.02</v>
          </cell>
          <cell r="H29">
            <v>7565</v>
          </cell>
          <cell r="I29">
            <v>0</v>
          </cell>
          <cell r="J29">
            <v>651</v>
          </cell>
          <cell r="K29">
            <v>2461130.02</v>
          </cell>
        </row>
        <row r="31">
          <cell r="A31">
            <v>16</v>
          </cell>
          <cell r="B31" t="str">
            <v>HOUSING</v>
          </cell>
          <cell r="C31">
            <v>141495.1</v>
          </cell>
          <cell r="D31">
            <v>2670115.2000000002</v>
          </cell>
          <cell r="E31">
            <v>4897</v>
          </cell>
          <cell r="F31">
            <v>49138.609000000011</v>
          </cell>
          <cell r="G31">
            <v>2865646.5</v>
          </cell>
          <cell r="H31">
            <v>553324.23</v>
          </cell>
          <cell r="I31">
            <v>405789.21</v>
          </cell>
          <cell r="J31">
            <v>480</v>
          </cell>
          <cell r="K31">
            <v>3825240</v>
          </cell>
        </row>
        <row r="33">
          <cell r="A33">
            <v>17</v>
          </cell>
          <cell r="B33" t="str">
            <v>Library Services</v>
          </cell>
          <cell r="C33">
            <v>7869</v>
          </cell>
          <cell r="D33">
            <v>49689.821000000025</v>
          </cell>
          <cell r="E33">
            <v>650.0000000000008</v>
          </cell>
          <cell r="F33">
            <v>18385.53</v>
          </cell>
          <cell r="G33">
            <v>76594.320000000007</v>
          </cell>
          <cell r="H33">
            <v>570.00000000000057</v>
          </cell>
          <cell r="I33">
            <v>0</v>
          </cell>
          <cell r="J33">
            <v>0</v>
          </cell>
          <cell r="K33">
            <v>77164.320000000007</v>
          </cell>
        </row>
        <row r="34">
          <cell r="A34">
            <v>18</v>
          </cell>
          <cell r="B34" t="str">
            <v>Museums and Art Galleries</v>
          </cell>
          <cell r="C34">
            <v>2100</v>
          </cell>
          <cell r="D34">
            <v>40051.5</v>
          </cell>
          <cell r="E34">
            <v>37</v>
          </cell>
          <cell r="F34">
            <v>3457.5213999999987</v>
          </cell>
          <cell r="G34">
            <v>45646.021000000022</v>
          </cell>
          <cell r="H34">
            <v>2650</v>
          </cell>
          <cell r="I34">
            <v>25</v>
          </cell>
          <cell r="J34">
            <v>132</v>
          </cell>
          <cell r="K34">
            <v>48453.021000000015</v>
          </cell>
        </row>
        <row r="35">
          <cell r="A35">
            <v>19</v>
          </cell>
          <cell r="B35" t="str">
            <v>Arts activities and facilities (incl. theatres)</v>
          </cell>
          <cell r="C35">
            <v>3150</v>
          </cell>
          <cell r="D35">
            <v>69674.705300000031</v>
          </cell>
          <cell r="E35">
            <v>42</v>
          </cell>
          <cell r="F35">
            <v>4759.6000000000004</v>
          </cell>
          <cell r="G35">
            <v>77626.305300000022</v>
          </cell>
          <cell r="H35">
            <v>4215</v>
          </cell>
          <cell r="I35">
            <v>66</v>
          </cell>
          <cell r="J35">
            <v>0</v>
          </cell>
          <cell r="K35">
            <v>81907.305300000036</v>
          </cell>
          <cell r="Q35" t="str">
            <v>FINANCING OF LOCAL AUTHORITY CAPITAL EXPENDITURE</v>
          </cell>
          <cell r="V35" t="str">
            <v>2000/01</v>
          </cell>
        </row>
        <row r="36">
          <cell r="A36">
            <v>20</v>
          </cell>
          <cell r="B36" t="str">
            <v>TOTAL LIBRARIES &amp; CULTURE &amp; HERITAGE</v>
          </cell>
          <cell r="C36">
            <v>13119</v>
          </cell>
          <cell r="D36">
            <v>159416.02600000016</v>
          </cell>
          <cell r="E36">
            <v>729</v>
          </cell>
          <cell r="F36">
            <v>26602.65140000001</v>
          </cell>
          <cell r="G36">
            <v>199866.64699999991</v>
          </cell>
          <cell r="H36">
            <v>7435</v>
          </cell>
          <cell r="I36">
            <v>91</v>
          </cell>
          <cell r="J36">
            <v>132</v>
          </cell>
          <cell r="K36">
            <v>207524.64699999997</v>
          </cell>
          <cell r="Q36" t="str">
            <v>unadjusted figures</v>
          </cell>
          <cell r="T36" t="str">
            <v xml:space="preserve"> </v>
          </cell>
        </row>
        <row r="38">
          <cell r="A38">
            <v>21</v>
          </cell>
          <cell r="B38" t="str">
            <v>Land Drainage and Flood Prevention</v>
          </cell>
          <cell r="C38">
            <v>290</v>
          </cell>
          <cell r="D38">
            <v>8475.1999999999935</v>
          </cell>
          <cell r="E38">
            <v>146.9</v>
          </cell>
          <cell r="F38">
            <v>94</v>
          </cell>
          <cell r="G38">
            <v>9006.1</v>
          </cell>
          <cell r="H38">
            <v>503</v>
          </cell>
          <cell r="I38">
            <v>0</v>
          </cell>
          <cell r="J38">
            <v>0</v>
          </cell>
          <cell r="K38">
            <v>9509.1</v>
          </cell>
          <cell r="V38" t="str">
            <v>£ 000s</v>
          </cell>
        </row>
        <row r="39">
          <cell r="A39">
            <v>22</v>
          </cell>
          <cell r="B39" t="str">
            <v>Coast Protection</v>
          </cell>
          <cell r="C39">
            <v>1129</v>
          </cell>
          <cell r="D39">
            <v>47518</v>
          </cell>
          <cell r="E39">
            <v>0</v>
          </cell>
          <cell r="F39">
            <v>5</v>
          </cell>
          <cell r="G39">
            <v>48652</v>
          </cell>
          <cell r="H39">
            <v>280</v>
          </cell>
          <cell r="I39">
            <v>0</v>
          </cell>
          <cell r="J39">
            <v>0</v>
          </cell>
          <cell r="K39">
            <v>48932</v>
          </cell>
        </row>
        <row r="40">
          <cell r="A40">
            <v>23</v>
          </cell>
          <cell r="B40" t="str">
            <v>Other Agriculture &amp; Fisheries(incl. smallholdings) &amp; trading</v>
          </cell>
          <cell r="C40">
            <v>270</v>
          </cell>
          <cell r="D40">
            <v>6097.04</v>
          </cell>
          <cell r="E40">
            <v>345</v>
          </cell>
          <cell r="F40">
            <v>19.227</v>
          </cell>
          <cell r="G40">
            <v>6731.27</v>
          </cell>
          <cell r="H40">
            <v>0</v>
          </cell>
          <cell r="I40">
            <v>0</v>
          </cell>
          <cell r="J40">
            <v>0</v>
          </cell>
          <cell r="K40">
            <v>6731.27</v>
          </cell>
          <cell r="Q40" t="str">
            <v>Payments on fixed assets</v>
          </cell>
          <cell r="V40">
            <v>10285022</v>
          </cell>
        </row>
        <row r="41">
          <cell r="A41">
            <v>24</v>
          </cell>
          <cell r="B41" t="str">
            <v xml:space="preserve">TOTAL AGRICULTURE &amp; FISHERIES </v>
          </cell>
          <cell r="C41">
            <v>1689</v>
          </cell>
          <cell r="D41">
            <v>62090.239999999998</v>
          </cell>
          <cell r="E41">
            <v>491.9</v>
          </cell>
          <cell r="F41">
            <v>118.22700000000009</v>
          </cell>
          <cell r="G41">
            <v>64389.37</v>
          </cell>
          <cell r="H41">
            <v>783</v>
          </cell>
          <cell r="I41">
            <v>0</v>
          </cell>
          <cell r="J41">
            <v>0</v>
          </cell>
          <cell r="K41">
            <v>65172.37</v>
          </cell>
          <cell r="Q41" t="str">
            <v>Grants and advances</v>
          </cell>
          <cell r="V41">
            <v>1262118</v>
          </cell>
        </row>
        <row r="42">
          <cell r="B42" t="str">
            <v/>
          </cell>
          <cell r="Q42" t="str">
            <v>Acquisition of share or loan capital</v>
          </cell>
          <cell r="V42">
            <v>20722</v>
          </cell>
        </row>
        <row r="43">
          <cell r="A43">
            <v>25</v>
          </cell>
          <cell r="B43" t="str">
            <v>CONSUMER PROTECTION</v>
          </cell>
          <cell r="C43">
            <v>0</v>
          </cell>
          <cell r="D43">
            <v>563</v>
          </cell>
          <cell r="E43">
            <v>30</v>
          </cell>
          <cell r="F43">
            <v>232</v>
          </cell>
          <cell r="G43">
            <v>825</v>
          </cell>
          <cell r="H43">
            <v>43</v>
          </cell>
          <cell r="I43">
            <v>0</v>
          </cell>
          <cell r="J43">
            <v>0</v>
          </cell>
          <cell r="K43">
            <v>868.0000000000008</v>
          </cell>
          <cell r="Q43" t="str">
            <v>Credit cover required for credit arrangements</v>
          </cell>
          <cell r="V43">
            <v>9461.5070000000014</v>
          </cell>
        </row>
        <row r="45">
          <cell r="A45">
            <v>26</v>
          </cell>
          <cell r="B45" t="str">
            <v>EMPLOYMENT SERVICES</v>
          </cell>
          <cell r="C45">
            <v>0</v>
          </cell>
          <cell r="D45">
            <v>95</v>
          </cell>
          <cell r="E45">
            <v>0</v>
          </cell>
          <cell r="F45">
            <v>307</v>
          </cell>
          <cell r="G45">
            <v>402</v>
          </cell>
          <cell r="H45">
            <v>172.05500000000001</v>
          </cell>
          <cell r="I45">
            <v>0</v>
          </cell>
          <cell r="J45">
            <v>0</v>
          </cell>
          <cell r="K45">
            <v>574.05499999999995</v>
          </cell>
          <cell r="Q45" t="str">
            <v>TOTAL CAPITAL EXPENDITURE (accruals)</v>
          </cell>
          <cell r="V45">
            <v>11577322.128</v>
          </cell>
        </row>
        <row r="46">
          <cell r="Q46" t="str">
            <v>Urban and regeneration (incl. in Total Capital Expenditure)</v>
          </cell>
          <cell r="V46">
            <v>435205</v>
          </cell>
        </row>
        <row r="47">
          <cell r="A47">
            <v>27</v>
          </cell>
          <cell r="B47" t="str">
            <v>Sports facilities</v>
          </cell>
          <cell r="C47">
            <v>20842</v>
          </cell>
          <cell r="D47">
            <v>238122.67059999998</v>
          </cell>
          <cell r="E47">
            <v>104</v>
          </cell>
          <cell r="F47">
            <v>8573.7999999999993</v>
          </cell>
          <cell r="G47">
            <v>267642.47060000023</v>
          </cell>
          <cell r="H47">
            <v>6535.6999999999925</v>
          </cell>
          <cell r="I47">
            <v>428</v>
          </cell>
          <cell r="J47">
            <v>92</v>
          </cell>
          <cell r="K47">
            <v>274698.17060000013</v>
          </cell>
        </row>
        <row r="48">
          <cell r="A48">
            <v>28</v>
          </cell>
          <cell r="B48" t="str">
            <v>Sports development &amp; Children's play</v>
          </cell>
          <cell r="C48">
            <v>363</v>
          </cell>
          <cell r="D48">
            <v>22600.010999999999</v>
          </cell>
          <cell r="E48">
            <v>190</v>
          </cell>
          <cell r="F48">
            <v>6208</v>
          </cell>
          <cell r="G48">
            <v>29361.010999999991</v>
          </cell>
          <cell r="H48">
            <v>3357.4</v>
          </cell>
          <cell r="I48">
            <v>43</v>
          </cell>
          <cell r="J48">
            <v>0</v>
          </cell>
          <cell r="K48">
            <v>32761.410999999975</v>
          </cell>
        </row>
        <row r="49">
          <cell r="A49">
            <v>29</v>
          </cell>
          <cell r="B49" t="str">
            <v xml:space="preserve">TOTAL SPORT AND RECREATION </v>
          </cell>
          <cell r="C49">
            <v>21205</v>
          </cell>
          <cell r="D49">
            <v>260722.67599999995</v>
          </cell>
          <cell r="E49">
            <v>294</v>
          </cell>
          <cell r="F49">
            <v>14781.8</v>
          </cell>
          <cell r="G49">
            <v>297003.47600000032</v>
          </cell>
          <cell r="H49">
            <v>9893.1</v>
          </cell>
          <cell r="I49">
            <v>471</v>
          </cell>
          <cell r="J49">
            <v>92</v>
          </cell>
          <cell r="K49">
            <v>307459.57600000041</v>
          </cell>
          <cell r="Q49" t="str">
            <v>Section 40(6) direction expenditure</v>
          </cell>
          <cell r="V49">
            <v>180858</v>
          </cell>
        </row>
        <row r="50">
          <cell r="Q50" t="str">
            <v>Amounts set aside in respect of notional capital receipts and LSVT levy</v>
          </cell>
          <cell r="V50">
            <v>40156</v>
          </cell>
        </row>
        <row r="51">
          <cell r="A51">
            <v>30</v>
          </cell>
          <cell r="B51" t="str">
            <v>Derelict Land Reclamation (grant aided)</v>
          </cell>
          <cell r="C51">
            <v>1432</v>
          </cell>
          <cell r="D51">
            <v>29483.7</v>
          </cell>
          <cell r="E51">
            <v>0</v>
          </cell>
          <cell r="F51">
            <v>70</v>
          </cell>
          <cell r="G51">
            <v>30985.7</v>
          </cell>
          <cell r="H51">
            <v>82.000000000000199</v>
          </cell>
          <cell r="I51">
            <v>0</v>
          </cell>
          <cell r="J51">
            <v>0</v>
          </cell>
          <cell r="K51">
            <v>31067.7</v>
          </cell>
        </row>
        <row r="52">
          <cell r="A52">
            <v>31</v>
          </cell>
          <cell r="B52" t="str">
            <v>Parks and Open Spaces</v>
          </cell>
          <cell r="C52">
            <v>5061.2000000000053</v>
          </cell>
          <cell r="D52">
            <v>94187.121000000101</v>
          </cell>
          <cell r="E52">
            <v>2030.7</v>
          </cell>
          <cell r="F52">
            <v>2716.1729999999975</v>
          </cell>
          <cell r="G52">
            <v>103995.19099999999</v>
          </cell>
          <cell r="H52">
            <v>2544.9</v>
          </cell>
          <cell r="I52">
            <v>0</v>
          </cell>
          <cell r="J52">
            <v>7.0000000000000115</v>
          </cell>
          <cell r="K52">
            <v>106547.09100000007</v>
          </cell>
          <cell r="Q52" t="str">
            <v>Changes in capital creditors</v>
          </cell>
          <cell r="V52">
            <v>-54037.169999998761</v>
          </cell>
        </row>
        <row r="53">
          <cell r="A53">
            <v>32</v>
          </cell>
          <cell r="B53" t="str">
            <v>Waste Collection</v>
          </cell>
          <cell r="C53">
            <v>650</v>
          </cell>
          <cell r="D53">
            <v>7222.4</v>
          </cell>
          <cell r="E53">
            <v>10721</v>
          </cell>
          <cell r="F53">
            <v>12578</v>
          </cell>
          <cell r="G53">
            <v>31171.4</v>
          </cell>
          <cell r="H53">
            <v>99</v>
          </cell>
          <cell r="I53">
            <v>0</v>
          </cell>
          <cell r="J53">
            <v>0</v>
          </cell>
          <cell r="K53">
            <v>31270.400000000001</v>
          </cell>
        </row>
        <row r="54">
          <cell r="A54">
            <v>33</v>
          </cell>
          <cell r="B54" t="str">
            <v>Waste Disposal</v>
          </cell>
          <cell r="C54">
            <v>5854.55</v>
          </cell>
          <cell r="D54">
            <v>24458.51</v>
          </cell>
          <cell r="E54">
            <v>766</v>
          </cell>
          <cell r="F54">
            <v>2070.0500000000002</v>
          </cell>
          <cell r="G54">
            <v>33149.1</v>
          </cell>
          <cell r="H54">
            <v>879</v>
          </cell>
          <cell r="I54">
            <v>0</v>
          </cell>
          <cell r="J54">
            <v>24</v>
          </cell>
          <cell r="K54">
            <v>34052.1</v>
          </cell>
          <cell r="Q54" t="str">
            <v>TOTAL EXPENDITURE AND OTHER TRANSACTIONS (cash)</v>
          </cell>
          <cell r="V54">
            <v>11744297.958000002</v>
          </cell>
        </row>
        <row r="55">
          <cell r="A55">
            <v>34</v>
          </cell>
          <cell r="B55" t="str">
            <v>General Administration</v>
          </cell>
          <cell r="C55">
            <v>24168</v>
          </cell>
          <cell r="D55">
            <v>255275.18299999993</v>
          </cell>
          <cell r="E55">
            <v>11313.234999999999</v>
          </cell>
          <cell r="F55">
            <v>233609.07</v>
          </cell>
          <cell r="G55">
            <v>524365.47299999953</v>
          </cell>
          <cell r="H55">
            <v>7993.5</v>
          </cell>
          <cell r="I55">
            <v>13992</v>
          </cell>
          <cell r="J55">
            <v>2021</v>
          </cell>
          <cell r="K55">
            <v>548371.973</v>
          </cell>
        </row>
        <row r="56">
          <cell r="A56">
            <v>35</v>
          </cell>
          <cell r="B56" t="str">
            <v>Planning and Development(including Gypsy Sites)</v>
          </cell>
          <cell r="C56">
            <v>60822.400000000001</v>
          </cell>
          <cell r="D56">
            <v>274386.02030000009</v>
          </cell>
          <cell r="E56">
            <v>402</v>
          </cell>
          <cell r="F56">
            <v>14466.14900000001</v>
          </cell>
          <cell r="G56">
            <v>350076.57029999985</v>
          </cell>
          <cell r="H56">
            <v>180207.35</v>
          </cell>
          <cell r="I56">
            <v>193</v>
          </cell>
          <cell r="J56">
            <v>92.000000000000071</v>
          </cell>
          <cell r="K56">
            <v>530568.9203</v>
          </cell>
        </row>
        <row r="57">
          <cell r="A57">
            <v>36</v>
          </cell>
          <cell r="B57" t="str">
            <v>Community Safety</v>
          </cell>
          <cell r="C57">
            <v>733</v>
          </cell>
          <cell r="D57">
            <v>35848.089999999997</v>
          </cell>
          <cell r="E57">
            <v>479</v>
          </cell>
          <cell r="F57">
            <v>33274.14</v>
          </cell>
          <cell r="G57">
            <v>70334.240000000005</v>
          </cell>
          <cell r="H57">
            <v>2567.06</v>
          </cell>
          <cell r="I57">
            <v>0</v>
          </cell>
          <cell r="J57">
            <v>0</v>
          </cell>
          <cell r="K57">
            <v>72901.290000000052</v>
          </cell>
          <cell r="Q57" t="str">
            <v>Disposal of fixed assets</v>
          </cell>
          <cell r="V57">
            <v>4745333</v>
          </cell>
        </row>
        <row r="58">
          <cell r="A58">
            <v>37</v>
          </cell>
          <cell r="B58" t="str">
            <v>Environmental Health(including Clean Air Act and Port Health)</v>
          </cell>
          <cell r="C58">
            <v>356</v>
          </cell>
          <cell r="D58">
            <v>27835.016000000007</v>
          </cell>
          <cell r="E58">
            <v>1733</v>
          </cell>
          <cell r="F58">
            <v>4672</v>
          </cell>
          <cell r="G58">
            <v>34596.015999999981</v>
          </cell>
          <cell r="H58">
            <v>597</v>
          </cell>
          <cell r="I58">
            <v>0</v>
          </cell>
          <cell r="J58">
            <v>0</v>
          </cell>
          <cell r="K58">
            <v>35193.015999999952</v>
          </cell>
          <cell r="Q58" t="str">
            <v>Leasing disposals</v>
          </cell>
          <cell r="V58">
            <v>71564</v>
          </cell>
        </row>
        <row r="59">
          <cell r="A59">
            <v>38</v>
          </cell>
          <cell r="B59" t="str">
            <v>Miscellaneous</v>
          </cell>
          <cell r="C59">
            <v>1677</v>
          </cell>
          <cell r="D59">
            <v>49075.41</v>
          </cell>
          <cell r="E59">
            <v>815.00000000000125</v>
          </cell>
          <cell r="F59">
            <v>8626.200000000008</v>
          </cell>
          <cell r="G59">
            <v>60193.61</v>
          </cell>
          <cell r="H59">
            <v>12007.91</v>
          </cell>
          <cell r="I59">
            <v>436</v>
          </cell>
          <cell r="J59">
            <v>5</v>
          </cell>
          <cell r="K59">
            <v>72642.52</v>
          </cell>
          <cell r="Q59" t="str">
            <v>Repayments of grants and advances</v>
          </cell>
          <cell r="V59">
            <v>154194</v>
          </cell>
        </row>
        <row r="60">
          <cell r="A60">
            <v>39</v>
          </cell>
          <cell r="B60" t="str">
            <v>Industrial and Commercial</v>
          </cell>
          <cell r="C60">
            <v>99385.999999999927</v>
          </cell>
          <cell r="D60">
            <v>58943.782000000021</v>
          </cell>
          <cell r="E60">
            <v>736.00000000000057</v>
          </cell>
          <cell r="F60">
            <v>1616</v>
          </cell>
          <cell r="G60">
            <v>160681.78199999995</v>
          </cell>
          <cell r="H60">
            <v>9222.0000000000055</v>
          </cell>
          <cell r="I60">
            <v>48</v>
          </cell>
          <cell r="J60">
            <v>249</v>
          </cell>
          <cell r="K60">
            <v>170200.78199999989</v>
          </cell>
          <cell r="Q60" t="str">
            <v>Disposal of investments incl. share or loan capital</v>
          </cell>
          <cell r="V60">
            <v>69029</v>
          </cell>
        </row>
        <row r="61">
          <cell r="A61">
            <v>40</v>
          </cell>
          <cell r="B61" t="str">
            <v>Other Trading Services</v>
          </cell>
          <cell r="C61">
            <v>3350</v>
          </cell>
          <cell r="D61">
            <v>25575.1</v>
          </cell>
          <cell r="E61">
            <v>12390.09</v>
          </cell>
          <cell r="F61">
            <v>4214.1967000000004</v>
          </cell>
          <cell r="G61">
            <v>45529.38</v>
          </cell>
          <cell r="H61">
            <v>1488</v>
          </cell>
          <cell r="I61">
            <v>0</v>
          </cell>
          <cell r="J61">
            <v>1521</v>
          </cell>
          <cell r="K61">
            <v>48538.38</v>
          </cell>
        </row>
        <row r="62">
          <cell r="A62">
            <v>41</v>
          </cell>
          <cell r="B62" t="str">
            <v xml:space="preserve">TOTAL OTHER ENVIRONMENTAL SERVICES </v>
          </cell>
          <cell r="C62">
            <v>203490.15</v>
          </cell>
          <cell r="D62">
            <v>882289.94</v>
          </cell>
          <cell r="E62">
            <v>41386.025000000016</v>
          </cell>
          <cell r="F62">
            <v>317911.88670000021</v>
          </cell>
          <cell r="G62">
            <v>1445078.72</v>
          </cell>
          <cell r="H62">
            <v>217687.71</v>
          </cell>
          <cell r="I62">
            <v>14669</v>
          </cell>
          <cell r="J62">
            <v>3919</v>
          </cell>
          <cell r="K62">
            <v>1681353.32</v>
          </cell>
          <cell r="Q62" t="str">
            <v>TOTAL CAPITAL RECEIPTS</v>
          </cell>
          <cell r="V62">
            <v>5040120</v>
          </cell>
        </row>
        <row r="64">
          <cell r="A64">
            <v>42</v>
          </cell>
          <cell r="B64" t="str">
            <v>Fire Service &amp; Civil Defence</v>
          </cell>
          <cell r="C64">
            <v>2208</v>
          </cell>
          <cell r="D64">
            <v>37649</v>
          </cell>
          <cell r="E64">
            <v>16042</v>
          </cell>
          <cell r="F64">
            <v>16354.4</v>
          </cell>
          <cell r="G64">
            <v>72253.399999999994</v>
          </cell>
          <cell r="H64">
            <v>0</v>
          </cell>
          <cell r="I64">
            <v>0</v>
          </cell>
          <cell r="J64">
            <v>0</v>
          </cell>
          <cell r="K64">
            <v>72253.399999999994</v>
          </cell>
        </row>
        <row r="65">
          <cell r="A65">
            <v>43</v>
          </cell>
          <cell r="B65" t="str">
            <v>Police</v>
          </cell>
          <cell r="C65">
            <v>10980</v>
          </cell>
          <cell r="D65">
            <v>127118.6</v>
          </cell>
          <cell r="E65">
            <v>82645.8</v>
          </cell>
          <cell r="F65">
            <v>184470.5</v>
          </cell>
          <cell r="G65">
            <v>405215</v>
          </cell>
          <cell r="H65">
            <v>0</v>
          </cell>
          <cell r="I65">
            <v>0</v>
          </cell>
          <cell r="J65">
            <v>2773</v>
          </cell>
          <cell r="K65">
            <v>407988</v>
          </cell>
          <cell r="Q65" t="str">
            <v>Basic Credit Approvals  issued</v>
          </cell>
          <cell r="V65">
            <v>2324527</v>
          </cell>
        </row>
        <row r="66">
          <cell r="A66">
            <v>44</v>
          </cell>
          <cell r="B66" t="str">
            <v>Coroners Courts</v>
          </cell>
          <cell r="C66">
            <v>0</v>
          </cell>
          <cell r="D66">
            <v>410</v>
          </cell>
          <cell r="E66">
            <v>26</v>
          </cell>
          <cell r="F66">
            <v>0</v>
          </cell>
          <cell r="G66">
            <v>436</v>
          </cell>
          <cell r="H66">
            <v>0</v>
          </cell>
          <cell r="I66">
            <v>0</v>
          </cell>
          <cell r="J66">
            <v>0</v>
          </cell>
          <cell r="K66">
            <v>436</v>
          </cell>
          <cell r="Q66" t="str">
            <v>Reduction in BCA on account of credit cover provided for regulated companies</v>
          </cell>
          <cell r="V66">
            <v>-1864</v>
          </cell>
        </row>
        <row r="67">
          <cell r="A67">
            <v>45</v>
          </cell>
          <cell r="B67" t="str">
            <v>Magistrates Courts</v>
          </cell>
          <cell r="C67">
            <v>3012</v>
          </cell>
          <cell r="D67">
            <v>29391.34</v>
          </cell>
          <cell r="E67">
            <v>566</v>
          </cell>
          <cell r="F67">
            <v>6736.85</v>
          </cell>
          <cell r="G67">
            <v>39706.19</v>
          </cell>
          <cell r="H67">
            <v>491</v>
          </cell>
          <cell r="I67">
            <v>0</v>
          </cell>
          <cell r="J67">
            <v>29</v>
          </cell>
          <cell r="K67">
            <v>40226.19</v>
          </cell>
          <cell r="Q67" t="str">
            <v>Increase in BCA on account of reduction of liabilities of regulated companies</v>
          </cell>
          <cell r="V67">
            <v>24390</v>
          </cell>
        </row>
        <row r="68">
          <cell r="Q68" t="str">
            <v>Reduction in BCA on account of receipts of specified capital grant</v>
          </cell>
          <cell r="V68">
            <v>-39783</v>
          </cell>
        </row>
        <row r="69">
          <cell r="Q69" t="str">
            <v>BASIC CREDIT APPROVALS AVAILABLE</v>
          </cell>
          <cell r="V69">
            <v>2307270</v>
          </cell>
        </row>
        <row r="70">
          <cell r="B70" t="str">
            <v>TOTAL ALL SERVICES</v>
          </cell>
          <cell r="C70">
            <v>490955.76</v>
          </cell>
          <cell r="D70">
            <v>8765540.9000000004</v>
          </cell>
          <cell r="E70">
            <v>166475.42500000008</v>
          </cell>
          <cell r="F70">
            <v>862048.31700000027</v>
          </cell>
          <cell r="G70">
            <v>10285021.699999996</v>
          </cell>
          <cell r="H70">
            <v>840610.93</v>
          </cell>
          <cell r="I70">
            <v>421507.21</v>
          </cell>
          <cell r="J70">
            <v>9461.5069999999996</v>
          </cell>
          <cell r="K70">
            <v>11556603.200000005</v>
          </cell>
          <cell r="Q70" t="str">
            <v>Supplementary Credit Approvals issued</v>
          </cell>
          <cell r="V70">
            <v>993366</v>
          </cell>
        </row>
        <row r="71">
          <cell r="Q71" t="str">
            <v>Unused  2 year SCAs from previous year</v>
          </cell>
          <cell r="V71">
            <v>250494</v>
          </cell>
        </row>
        <row r="72">
          <cell r="C72">
            <v>490955.76280000003</v>
          </cell>
          <cell r="D72">
            <v>8765541.9719999991</v>
          </cell>
          <cell r="E72">
            <v>166475.42500000002</v>
          </cell>
          <cell r="F72">
            <v>862048.36410000024</v>
          </cell>
          <cell r="G72">
            <v>10285021.573000001</v>
          </cell>
          <cell r="H72">
            <v>840610.89500000002</v>
          </cell>
          <cell r="I72">
            <v>421507.21</v>
          </cell>
          <cell r="J72">
            <v>9461.5069999999996</v>
          </cell>
          <cell r="K72">
            <v>11556600.127999999</v>
          </cell>
          <cell r="Q72" t="str">
            <v>Reduction in SCA on account of receipt of specified capital grants</v>
          </cell>
          <cell r="V72">
            <v>-38122</v>
          </cell>
        </row>
        <row r="73">
          <cell r="Q73" t="str">
            <v>SUPPLEMENTARY CREDIT APPROVALS AVAILABLE</v>
          </cell>
          <cell r="V73">
            <v>1205738</v>
          </cell>
        </row>
        <row r="74">
          <cell r="Q74" t="str">
            <v>TOTAL CREDIT APPROVALS AVAILABLE</v>
          </cell>
          <cell r="V74">
            <v>3513008</v>
          </cell>
        </row>
        <row r="75">
          <cell r="Q75" t="str">
            <v>Net effect of credit approvals transferred to/from other authorities</v>
          </cell>
          <cell r="V75">
            <v>15201</v>
          </cell>
        </row>
        <row r="76">
          <cell r="Q76" t="str">
            <v>Accumulated usable receipts as at 1 April 2001</v>
          </cell>
          <cell r="V76">
            <v>2057101</v>
          </cell>
        </row>
        <row r="77">
          <cell r="Q77" t="str">
            <v>Usable part of receipts in 2001/02</v>
          </cell>
          <cell r="V77">
            <v>3060713</v>
          </cell>
        </row>
        <row r="78">
          <cell r="B78" t="str">
            <v>TABLE 2        CAPITAL RECEIPTS (INCOME) 2001/02</v>
          </cell>
          <cell r="D78" t="str">
            <v xml:space="preserve"> </v>
          </cell>
          <cell r="F78" t="str">
            <v>£ million</v>
          </cell>
          <cell r="Q78" t="str">
            <v>Accumulated grants from previous years (Police Authorities only)</v>
          </cell>
          <cell r="V78">
            <v>166332</v>
          </cell>
        </row>
        <row r="79">
          <cell r="B79" t="str">
            <v>unadjusted figures, accruals basis</v>
          </cell>
          <cell r="Q79" t="str">
            <v>Grants and contributions towards capital expenditure</v>
          </cell>
          <cell r="V79">
            <v>3733596</v>
          </cell>
        </row>
        <row r="80">
          <cell r="Q80" t="str">
            <v>PCL  usable by debt-free authorities</v>
          </cell>
          <cell r="V80">
            <v>1041941</v>
          </cell>
        </row>
        <row r="81">
          <cell r="Q81" t="str">
            <v>TOTAL RESOURCES AVAILABLE</v>
          </cell>
          <cell r="V81">
            <v>13587891</v>
          </cell>
        </row>
        <row r="82">
          <cell r="C82" t="str">
            <v xml:space="preserve">Sale of </v>
          </cell>
          <cell r="D82" t="str">
            <v>Repayments</v>
          </cell>
          <cell r="E82" t="str">
            <v>Leasing</v>
          </cell>
          <cell r="F82" t="str">
            <v>TOTAL</v>
          </cell>
        </row>
        <row r="83">
          <cell r="B83" t="str">
            <v>Service Block</v>
          </cell>
          <cell r="C83" t="str">
            <v>fixed assets</v>
          </cell>
          <cell r="D83" t="str">
            <v>of capital</v>
          </cell>
          <cell r="E83" t="str">
            <v>disposals</v>
          </cell>
          <cell r="F83" t="str">
            <v>RECEIPTS</v>
          </cell>
          <cell r="Q83" t="str">
            <v>Basic Credit Approvals used</v>
          </cell>
          <cell r="V83">
            <v>2281240</v>
          </cell>
        </row>
        <row r="84">
          <cell r="D84" t="str">
            <v xml:space="preserve">grants and </v>
          </cell>
          <cell r="Q84" t="str">
            <v>Supplementary Credit Aprovals used</v>
          </cell>
          <cell r="V84">
            <v>934733</v>
          </cell>
        </row>
        <row r="85">
          <cell r="D85" t="str">
            <v>advances</v>
          </cell>
          <cell r="Q85" t="str">
            <v>Grants from Central Approvals used</v>
          </cell>
          <cell r="V85">
            <v>2465539</v>
          </cell>
        </row>
        <row r="86">
          <cell r="C86" t="str">
            <v>(1)</v>
          </cell>
          <cell r="D86" t="str">
            <v>(2)</v>
          </cell>
          <cell r="E86" t="str">
            <v>(3)</v>
          </cell>
          <cell r="F86" t="str">
            <v>(1+2+3)</v>
          </cell>
          <cell r="Q86" t="str">
            <v>Grants from European Community Structural Funds</v>
          </cell>
          <cell r="V86">
            <v>86342</v>
          </cell>
        </row>
        <row r="87">
          <cell r="Q87" t="str">
            <v>Grants and contributions from private developers</v>
          </cell>
          <cell r="V87">
            <v>297028</v>
          </cell>
        </row>
        <row r="88">
          <cell r="Q88" t="str">
            <v>Grants and contributions from non-departmental public bodies</v>
          </cell>
          <cell r="V88">
            <v>183041</v>
          </cell>
        </row>
        <row r="89">
          <cell r="A89">
            <v>1</v>
          </cell>
          <cell r="B89" t="str">
            <v>Pre-primary &amp; Primary Education</v>
          </cell>
          <cell r="C89">
            <v>94903.999999999942</v>
          </cell>
          <cell r="D89">
            <v>7897.9999999999918</v>
          </cell>
          <cell r="E89">
            <v>0</v>
          </cell>
          <cell r="F89">
            <v>102802</v>
          </cell>
          <cell r="Q89" t="str">
            <v>Funding from National Lotery</v>
          </cell>
          <cell r="V89">
            <v>149738</v>
          </cell>
        </row>
        <row r="90">
          <cell r="A90">
            <v>2</v>
          </cell>
          <cell r="B90" t="str">
            <v>Secondary Education</v>
          </cell>
          <cell r="C90">
            <v>89987</v>
          </cell>
          <cell r="D90">
            <v>20</v>
          </cell>
          <cell r="E90">
            <v>0</v>
          </cell>
          <cell r="F90">
            <v>90007</v>
          </cell>
          <cell r="Q90" t="str">
            <v>Funding from GLA bodies</v>
          </cell>
          <cell r="V90">
            <v>114696</v>
          </cell>
        </row>
        <row r="91">
          <cell r="A91">
            <v>3</v>
          </cell>
          <cell r="B91" t="str">
            <v>Special Education</v>
          </cell>
          <cell r="C91">
            <v>6874</v>
          </cell>
          <cell r="D91">
            <v>0</v>
          </cell>
          <cell r="E91">
            <v>0</v>
          </cell>
          <cell r="F91">
            <v>6874</v>
          </cell>
          <cell r="Q91" t="str">
            <v>Use of usable capital receipts</v>
          </cell>
          <cell r="V91">
            <v>2425788</v>
          </cell>
        </row>
        <row r="92">
          <cell r="A92">
            <v>4</v>
          </cell>
          <cell r="B92" t="str">
            <v>Youth Service</v>
          </cell>
          <cell r="C92">
            <v>1489</v>
          </cell>
          <cell r="D92">
            <v>0</v>
          </cell>
          <cell r="E92">
            <v>0</v>
          </cell>
          <cell r="F92">
            <v>1489</v>
          </cell>
          <cell r="Q92" t="str">
            <v>Use of PCL monies</v>
          </cell>
          <cell r="V92">
            <v>375072</v>
          </cell>
        </row>
        <row r="93">
          <cell r="A93">
            <v>5</v>
          </cell>
          <cell r="B93" t="str">
            <v>Other Education Services &amp; Continuing Education</v>
          </cell>
          <cell r="C93">
            <v>31758.6</v>
          </cell>
          <cell r="D93">
            <v>35</v>
          </cell>
          <cell r="E93">
            <v>0</v>
          </cell>
          <cell r="F93">
            <v>31793.599999999999</v>
          </cell>
          <cell r="Q93" t="str">
            <v>Capital expenditure financed from Housing Revenue Account</v>
          </cell>
          <cell r="V93">
            <v>169029</v>
          </cell>
        </row>
        <row r="94">
          <cell r="A94">
            <v>6</v>
          </cell>
          <cell r="B94" t="str">
            <v>TOTAL EDUCATION</v>
          </cell>
          <cell r="C94">
            <v>225012.6</v>
          </cell>
          <cell r="D94">
            <v>7953.0000000000091</v>
          </cell>
          <cell r="E94">
            <v>0</v>
          </cell>
          <cell r="F94">
            <v>232965.6</v>
          </cell>
        </row>
        <row r="96">
          <cell r="A96">
            <v>7</v>
          </cell>
          <cell r="B96" t="str">
            <v>PERSONAL SOCIAL SERVICES</v>
          </cell>
          <cell r="C96">
            <v>74182.5</v>
          </cell>
          <cell r="D96">
            <v>785.97300000000087</v>
          </cell>
          <cell r="E96">
            <v>27</v>
          </cell>
          <cell r="F96">
            <v>74995.473000000071</v>
          </cell>
        </row>
        <row r="98">
          <cell r="A98">
            <v>8</v>
          </cell>
          <cell r="B98" t="str">
            <v>Roads(incl. Struct. Maint.), Street Lighting &amp; Road Safety</v>
          </cell>
          <cell r="C98">
            <v>22997</v>
          </cell>
          <cell r="D98">
            <v>8335</v>
          </cell>
          <cell r="E98">
            <v>0</v>
          </cell>
          <cell r="F98">
            <v>31332</v>
          </cell>
        </row>
        <row r="99">
          <cell r="A99">
            <v>9</v>
          </cell>
          <cell r="B99" t="str">
            <v>Parking of Vehicles(incl. car parks)</v>
          </cell>
          <cell r="C99">
            <v>4709.9999999999945</v>
          </cell>
          <cell r="D99">
            <v>97</v>
          </cell>
          <cell r="E99">
            <v>500</v>
          </cell>
          <cell r="F99">
            <v>5307</v>
          </cell>
        </row>
        <row r="100">
          <cell r="A100">
            <v>10</v>
          </cell>
          <cell r="B100" t="str">
            <v>Public Passenger Transport (GFRA) - Bus</v>
          </cell>
          <cell r="C100">
            <v>2765.7330000000002</v>
          </cell>
          <cell r="D100">
            <v>22</v>
          </cell>
          <cell r="E100">
            <v>0</v>
          </cell>
          <cell r="F100">
            <v>2787.7329999999984</v>
          </cell>
        </row>
        <row r="101">
          <cell r="A101">
            <v>11</v>
          </cell>
          <cell r="B101" t="str">
            <v>Public Passenger Transport (GFRA) - Rail, Underground and Other</v>
          </cell>
          <cell r="C101">
            <v>4206</v>
          </cell>
          <cell r="D101">
            <v>3936</v>
          </cell>
          <cell r="E101">
            <v>0</v>
          </cell>
          <cell r="F101">
            <v>8142</v>
          </cell>
        </row>
        <row r="102">
          <cell r="A102">
            <v>12</v>
          </cell>
          <cell r="B102" t="str">
            <v>Tolled road bridges , tunnels &amp; ferries, Public Transport Companies</v>
          </cell>
          <cell r="C102">
            <v>21</v>
          </cell>
          <cell r="D102">
            <v>0</v>
          </cell>
          <cell r="E102">
            <v>0</v>
          </cell>
          <cell r="F102">
            <v>21</v>
          </cell>
        </row>
        <row r="103">
          <cell r="A103">
            <v>13</v>
          </cell>
          <cell r="B103" t="str">
            <v>Local Authority Ports and Piers</v>
          </cell>
          <cell r="C103">
            <v>131</v>
          </cell>
          <cell r="D103">
            <v>0</v>
          </cell>
          <cell r="E103">
            <v>0</v>
          </cell>
          <cell r="F103">
            <v>131</v>
          </cell>
        </row>
        <row r="104">
          <cell r="A104">
            <v>14</v>
          </cell>
          <cell r="B104" t="str">
            <v>Airports</v>
          </cell>
          <cell r="C104">
            <v>32851</v>
          </cell>
          <cell r="D104">
            <v>166</v>
          </cell>
          <cell r="E104">
            <v>0</v>
          </cell>
          <cell r="F104">
            <v>33017</v>
          </cell>
          <cell r="Q104" t="str">
            <v>LOCAL AUTHORITY CAPITAL EXPENDITURE IN ENGLAND: 2000/01 FINAL OUTTURN</v>
          </cell>
        </row>
        <row r="105">
          <cell r="A105">
            <v>15</v>
          </cell>
          <cell r="B105" t="str">
            <v>TOTAL TRANSPORT</v>
          </cell>
          <cell r="C105">
            <v>67681.7</v>
          </cell>
          <cell r="D105">
            <v>12556</v>
          </cell>
          <cell r="E105">
            <v>500</v>
          </cell>
          <cell r="F105">
            <v>80737.7</v>
          </cell>
          <cell r="Q105" t="str">
            <v>(PES basis)</v>
          </cell>
          <cell r="AB105" t="str">
            <v>£ 000s</v>
          </cell>
        </row>
        <row r="107">
          <cell r="A107">
            <v>16</v>
          </cell>
          <cell r="B107" t="str">
            <v>HOUSING</v>
          </cell>
          <cell r="C107">
            <v>3377770</v>
          </cell>
          <cell r="D107">
            <v>87694.970000000059</v>
          </cell>
          <cell r="E107">
            <v>3054</v>
          </cell>
          <cell r="F107">
            <v>3468518.9</v>
          </cell>
        </row>
        <row r="108">
          <cell r="R108" t="str">
            <v>Payments</v>
          </cell>
          <cell r="S108" t="str">
            <v>Grants</v>
          </cell>
          <cell r="T108" t="str">
            <v>Acquisition</v>
          </cell>
          <cell r="U108" t="str">
            <v>Credit cover</v>
          </cell>
          <cell r="V108" t="str">
            <v>GROSS</v>
          </cell>
          <cell r="W108" t="str">
            <v xml:space="preserve"> Urban/ </v>
          </cell>
          <cell r="X108" t="str">
            <v>Receipts</v>
          </cell>
          <cell r="Y108" t="str">
            <v>Repayments</v>
          </cell>
          <cell r="Z108" t="str">
            <v>Disposal of</v>
          </cell>
          <cell r="AA108" t="str">
            <v>Leasing</v>
          </cell>
          <cell r="AB108" t="str">
            <v>TOTAL</v>
          </cell>
        </row>
        <row r="109">
          <cell r="A109">
            <v>17</v>
          </cell>
          <cell r="B109" t="str">
            <v>Library Services</v>
          </cell>
          <cell r="C109">
            <v>5646.34</v>
          </cell>
          <cell r="D109">
            <v>0</v>
          </cell>
          <cell r="E109">
            <v>0</v>
          </cell>
          <cell r="F109">
            <v>5646.34</v>
          </cell>
          <cell r="R109" t="str">
            <v>for fixed</v>
          </cell>
          <cell r="S109" t="str">
            <v>and</v>
          </cell>
          <cell r="T109" t="str">
            <v>of share or</v>
          </cell>
          <cell r="U109" t="str">
            <v>for credit</v>
          </cell>
          <cell r="V109" t="str">
            <v>EXPENDITURE</v>
          </cell>
          <cell r="W109" t="str">
            <v xml:space="preserve"> regeneration </v>
          </cell>
          <cell r="X109" t="str">
            <v>from sale of</v>
          </cell>
          <cell r="Y109" t="str">
            <v>of grants and</v>
          </cell>
          <cell r="Z109" t="str">
            <v>investments</v>
          </cell>
          <cell r="AA109" t="str">
            <v>disposals</v>
          </cell>
          <cell r="AB109" t="str">
            <v>CAPITAL</v>
          </cell>
        </row>
        <row r="110">
          <cell r="A110">
            <v>18</v>
          </cell>
          <cell r="B110" t="str">
            <v>Museums and Art Galleries</v>
          </cell>
          <cell r="C110">
            <v>6</v>
          </cell>
          <cell r="D110">
            <v>220</v>
          </cell>
          <cell r="E110">
            <v>0</v>
          </cell>
          <cell r="F110">
            <v>226</v>
          </cell>
          <cell r="R110" t="str">
            <v>assets</v>
          </cell>
          <cell r="S110" t="str">
            <v>advances</v>
          </cell>
          <cell r="T110" t="str">
            <v>loan capital</v>
          </cell>
          <cell r="U110" t="str">
            <v>arrangements</v>
          </cell>
          <cell r="X110" t="str">
            <v>fixed assets</v>
          </cell>
          <cell r="Y110" t="str">
            <v>advances</v>
          </cell>
          <cell r="Z110" t="str">
            <v>inc. share or</v>
          </cell>
          <cell r="AB110" t="str">
            <v>RECEIPTS</v>
          </cell>
        </row>
        <row r="111">
          <cell r="A111">
            <v>19</v>
          </cell>
          <cell r="B111" t="str">
            <v>Arts activities and facilities (incl. theatres)</v>
          </cell>
          <cell r="C111">
            <v>15125</v>
          </cell>
          <cell r="D111">
            <v>136</v>
          </cell>
          <cell r="E111">
            <v>367</v>
          </cell>
          <cell r="F111">
            <v>15628</v>
          </cell>
          <cell r="Q111" t="str">
            <v xml:space="preserve"> </v>
          </cell>
          <cell r="R111" t="str">
            <v xml:space="preserve"> </v>
          </cell>
          <cell r="T111" t="str">
            <v xml:space="preserve"> </v>
          </cell>
          <cell r="V111" t="str">
            <v>(a+b+c+d)</v>
          </cell>
          <cell r="W111" t="str">
            <v>incl. in (e)</v>
          </cell>
          <cell r="X111" t="str">
            <v xml:space="preserve"> </v>
          </cell>
          <cell r="Z111" t="str">
            <v>loan capital</v>
          </cell>
          <cell r="AB111" t="str">
            <v>(g+h+i+j)</v>
          </cell>
        </row>
        <row r="112">
          <cell r="A112">
            <v>20</v>
          </cell>
          <cell r="B112" t="str">
            <v>TOTAL LIBRARIES &amp; CULTURE &amp; HERITAGE</v>
          </cell>
          <cell r="C112">
            <v>20777.34</v>
          </cell>
          <cell r="D112">
            <v>356</v>
          </cell>
          <cell r="E112">
            <v>367</v>
          </cell>
          <cell r="F112">
            <v>21500.34</v>
          </cell>
          <cell r="R112" t="str">
            <v>(a)</v>
          </cell>
          <cell r="S112" t="str">
            <v>(b)</v>
          </cell>
          <cell r="T112" t="str">
            <v>(c)</v>
          </cell>
          <cell r="U112" t="str">
            <v>(d)</v>
          </cell>
          <cell r="V112" t="str">
            <v>(e)</v>
          </cell>
          <cell r="W112" t="str">
            <v>(f)</v>
          </cell>
          <cell r="X112" t="str">
            <v>(g)</v>
          </cell>
          <cell r="Y112" t="str">
            <v>(h)</v>
          </cell>
          <cell r="Z112" t="str">
            <v>(i)</v>
          </cell>
          <cell r="AA112" t="str">
            <v>(j)</v>
          </cell>
          <cell r="AB112" t="str">
            <v>(k)</v>
          </cell>
        </row>
        <row r="114">
          <cell r="A114">
            <v>21</v>
          </cell>
          <cell r="B114" t="str">
            <v>Land Drainage and Flood Prevention</v>
          </cell>
          <cell r="C114">
            <v>13</v>
          </cell>
          <cell r="D114">
            <v>5.9999999999999938</v>
          </cell>
          <cell r="E114">
            <v>0</v>
          </cell>
          <cell r="F114">
            <v>19</v>
          </cell>
        </row>
        <row r="115">
          <cell r="A115">
            <v>22</v>
          </cell>
          <cell r="B115" t="str">
            <v>Coast Protection</v>
          </cell>
          <cell r="C115">
            <v>0</v>
          </cell>
          <cell r="D115">
            <v>16</v>
          </cell>
          <cell r="E115">
            <v>0</v>
          </cell>
          <cell r="F115">
            <v>16</v>
          </cell>
          <cell r="Q115" t="str">
            <v>Education</v>
          </cell>
          <cell r="R115">
            <v>2256198</v>
          </cell>
          <cell r="S115">
            <v>30047</v>
          </cell>
          <cell r="T115">
            <v>0</v>
          </cell>
          <cell r="U115">
            <v>854</v>
          </cell>
          <cell r="V115">
            <v>2287099</v>
          </cell>
          <cell r="W115">
            <v>27667</v>
          </cell>
          <cell r="X115">
            <v>225013</v>
          </cell>
          <cell r="Y115">
            <v>7953</v>
          </cell>
          <cell r="Z115">
            <v>0</v>
          </cell>
          <cell r="AA115">
            <v>0</v>
          </cell>
          <cell r="AB115">
            <v>232966</v>
          </cell>
        </row>
        <row r="116">
          <cell r="A116">
            <v>23</v>
          </cell>
          <cell r="B116" t="str">
            <v>Other Agriculture &amp; Fisheries (incl.smallholdings) &amp; trading</v>
          </cell>
          <cell r="C116">
            <v>49325.500000000065</v>
          </cell>
          <cell r="D116">
            <v>0</v>
          </cell>
          <cell r="E116">
            <v>0</v>
          </cell>
          <cell r="F116">
            <v>49325.500000000065</v>
          </cell>
          <cell r="Q116" t="str">
            <v>Personal social services</v>
          </cell>
          <cell r="R116">
            <v>185087</v>
          </cell>
          <cell r="S116">
            <v>13657</v>
          </cell>
          <cell r="T116">
            <v>0</v>
          </cell>
          <cell r="U116">
            <v>532</v>
          </cell>
          <cell r="V116">
            <v>199276</v>
          </cell>
          <cell r="W116">
            <v>4727</v>
          </cell>
          <cell r="X116">
            <v>74183</v>
          </cell>
          <cell r="Y116">
            <v>786</v>
          </cell>
          <cell r="Z116">
            <v>57</v>
          </cell>
          <cell r="AA116">
            <v>27</v>
          </cell>
          <cell r="AB116">
            <v>75052</v>
          </cell>
        </row>
        <row r="117">
          <cell r="A117">
            <v>24</v>
          </cell>
          <cell r="B117" t="str">
            <v xml:space="preserve">TOTAL AGRICULTURE &amp; FISHERIES </v>
          </cell>
          <cell r="C117">
            <v>49338.5</v>
          </cell>
          <cell r="D117">
            <v>22</v>
          </cell>
          <cell r="E117">
            <v>0</v>
          </cell>
          <cell r="F117">
            <v>49360.5</v>
          </cell>
          <cell r="Q117" t="str">
            <v>Transport</v>
          </cell>
          <cell r="R117">
            <v>2452914</v>
          </cell>
          <cell r="S117">
            <v>7565</v>
          </cell>
          <cell r="T117">
            <v>333</v>
          </cell>
          <cell r="U117">
            <v>651</v>
          </cell>
          <cell r="V117">
            <v>2461463</v>
          </cell>
          <cell r="W117">
            <v>34419</v>
          </cell>
          <cell r="X117">
            <v>67682</v>
          </cell>
          <cell r="Y117">
            <v>12556</v>
          </cell>
          <cell r="Z117">
            <v>0</v>
          </cell>
          <cell r="AA117">
            <v>500</v>
          </cell>
          <cell r="AB117">
            <v>80738</v>
          </cell>
        </row>
        <row r="118">
          <cell r="B118" t="str">
            <v/>
          </cell>
          <cell r="Q118" t="str">
            <v>Housing</v>
          </cell>
          <cell r="R118">
            <v>2865647</v>
          </cell>
          <cell r="S118">
            <v>959113</v>
          </cell>
          <cell r="T118">
            <v>0</v>
          </cell>
          <cell r="U118">
            <v>480</v>
          </cell>
          <cell r="V118">
            <v>3825240</v>
          </cell>
          <cell r="W118">
            <v>90767</v>
          </cell>
          <cell r="X118">
            <v>3377770</v>
          </cell>
          <cell r="Y118">
            <v>87695</v>
          </cell>
          <cell r="Z118">
            <v>25986</v>
          </cell>
          <cell r="AA118">
            <v>3054</v>
          </cell>
          <cell r="AB118">
            <v>3494505</v>
          </cell>
        </row>
        <row r="119">
          <cell r="A119">
            <v>25</v>
          </cell>
          <cell r="B119" t="str">
            <v>CONSUMER PROTECTION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Q119" t="str">
            <v>Libraries &amp; Culture &amp; Heritage</v>
          </cell>
          <cell r="R119">
            <v>199867</v>
          </cell>
          <cell r="S119">
            <v>7526</v>
          </cell>
          <cell r="T119">
            <v>0</v>
          </cell>
          <cell r="U119">
            <v>132</v>
          </cell>
          <cell r="V119">
            <v>207525</v>
          </cell>
          <cell r="W119">
            <v>23667</v>
          </cell>
          <cell r="X119">
            <v>20777</v>
          </cell>
          <cell r="Y119">
            <v>356</v>
          </cell>
          <cell r="Z119">
            <v>751</v>
          </cell>
          <cell r="AA119">
            <v>367</v>
          </cell>
          <cell r="AB119">
            <v>22251</v>
          </cell>
        </row>
        <row r="120">
          <cell r="Q120" t="str">
            <v>Agriculture &amp; fisheries</v>
          </cell>
          <cell r="R120">
            <v>64389</v>
          </cell>
          <cell r="S120">
            <v>783</v>
          </cell>
          <cell r="T120">
            <v>0</v>
          </cell>
          <cell r="U120">
            <v>0</v>
          </cell>
          <cell r="V120">
            <v>65172</v>
          </cell>
          <cell r="W120">
            <v>26</v>
          </cell>
          <cell r="X120">
            <v>49339</v>
          </cell>
          <cell r="Y120">
            <v>22</v>
          </cell>
          <cell r="Z120">
            <v>150</v>
          </cell>
          <cell r="AA120">
            <v>0</v>
          </cell>
          <cell r="AB120">
            <v>49511</v>
          </cell>
        </row>
        <row r="121">
          <cell r="A121">
            <v>26</v>
          </cell>
          <cell r="B121" t="str">
            <v>EMPLOYMENT SERVICES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Q121" t="str">
            <v>Sport and recreation</v>
          </cell>
          <cell r="R121">
            <v>297003</v>
          </cell>
          <cell r="S121">
            <v>10364</v>
          </cell>
          <cell r="T121">
            <v>0</v>
          </cell>
          <cell r="U121">
            <v>92</v>
          </cell>
          <cell r="V121">
            <v>307460</v>
          </cell>
          <cell r="W121">
            <v>29600</v>
          </cell>
          <cell r="X121">
            <v>19277</v>
          </cell>
          <cell r="Y121">
            <v>405</v>
          </cell>
          <cell r="Z121">
            <v>0</v>
          </cell>
          <cell r="AA121">
            <v>1538</v>
          </cell>
          <cell r="AB121">
            <v>21220</v>
          </cell>
        </row>
        <row r="122">
          <cell r="Q122" t="str">
            <v>Other</v>
          </cell>
          <cell r="R122">
            <v>1446306</v>
          </cell>
          <cell r="S122">
            <v>232572</v>
          </cell>
          <cell r="T122">
            <v>20389</v>
          </cell>
          <cell r="U122">
            <v>3919</v>
          </cell>
          <cell r="V122">
            <v>1703184</v>
          </cell>
          <cell r="W122">
            <v>224332</v>
          </cell>
          <cell r="X122">
            <v>827887</v>
          </cell>
          <cell r="Y122">
            <v>44141</v>
          </cell>
          <cell r="Z122">
            <v>0</v>
          </cell>
          <cell r="AA122">
            <v>65876</v>
          </cell>
          <cell r="AB122">
            <v>937904</v>
          </cell>
        </row>
        <row r="123">
          <cell r="A123">
            <v>27</v>
          </cell>
          <cell r="B123" t="str">
            <v>Sports facilities</v>
          </cell>
          <cell r="C123">
            <v>19277</v>
          </cell>
          <cell r="D123">
            <v>285</v>
          </cell>
          <cell r="E123">
            <v>1538</v>
          </cell>
          <cell r="F123">
            <v>21100</v>
          </cell>
          <cell r="Q123" t="str">
            <v>Fire and CD</v>
          </cell>
          <cell r="R123">
            <v>72253</v>
          </cell>
          <cell r="S123">
            <v>0</v>
          </cell>
          <cell r="T123">
            <v>0</v>
          </cell>
          <cell r="U123">
            <v>0</v>
          </cell>
          <cell r="V123">
            <v>72253</v>
          </cell>
          <cell r="W123">
            <v>0</v>
          </cell>
          <cell r="X123">
            <v>10265</v>
          </cell>
          <cell r="Y123">
            <v>0</v>
          </cell>
          <cell r="Z123">
            <v>42085</v>
          </cell>
          <cell r="AA123">
            <v>0</v>
          </cell>
          <cell r="AB123">
            <v>52350</v>
          </cell>
        </row>
        <row r="124">
          <cell r="A124">
            <v>28</v>
          </cell>
          <cell r="B124" t="str">
            <v>Sports development &amp; Children's play</v>
          </cell>
          <cell r="C124">
            <v>0</v>
          </cell>
          <cell r="D124">
            <v>120</v>
          </cell>
          <cell r="E124">
            <v>0</v>
          </cell>
          <cell r="F124">
            <v>120</v>
          </cell>
          <cell r="Q124" t="str">
            <v>Police &amp; probation</v>
          </cell>
          <cell r="R124">
            <v>405651</v>
          </cell>
          <cell r="S124">
            <v>0</v>
          </cell>
          <cell r="T124">
            <v>0</v>
          </cell>
          <cell r="U124">
            <v>2773</v>
          </cell>
          <cell r="V124">
            <v>408424</v>
          </cell>
          <cell r="W124">
            <v>0</v>
          </cell>
          <cell r="X124">
            <v>69482</v>
          </cell>
          <cell r="Y124">
            <v>29</v>
          </cell>
          <cell r="Z124">
            <v>0</v>
          </cell>
          <cell r="AA124">
            <v>202</v>
          </cell>
          <cell r="AB124">
            <v>69713</v>
          </cell>
        </row>
        <row r="125">
          <cell r="A125">
            <v>29</v>
          </cell>
          <cell r="B125" t="str">
            <v xml:space="preserve">TOTAL SPORT AND RECREATION </v>
          </cell>
          <cell r="C125">
            <v>19277</v>
          </cell>
          <cell r="D125">
            <v>405</v>
          </cell>
          <cell r="E125">
            <v>1538</v>
          </cell>
          <cell r="F125">
            <v>21220</v>
          </cell>
          <cell r="Q125" t="str">
            <v>Magistrates courts</v>
          </cell>
          <cell r="R125">
            <v>39706</v>
          </cell>
          <cell r="S125">
            <v>491</v>
          </cell>
          <cell r="T125">
            <v>0</v>
          </cell>
          <cell r="U125">
            <v>29</v>
          </cell>
          <cell r="V125">
            <v>40226</v>
          </cell>
          <cell r="W125">
            <v>0</v>
          </cell>
          <cell r="X125">
            <v>3660</v>
          </cell>
          <cell r="Y125">
            <v>251</v>
          </cell>
          <cell r="Z125">
            <v>0</v>
          </cell>
          <cell r="AA125">
            <v>0</v>
          </cell>
          <cell r="AB125">
            <v>3911</v>
          </cell>
        </row>
        <row r="127">
          <cell r="A127">
            <v>30</v>
          </cell>
          <cell r="B127" t="str">
            <v>Derelict Land Reclamation (grant aided)</v>
          </cell>
          <cell r="C127">
            <v>3658.9</v>
          </cell>
          <cell r="D127">
            <v>42</v>
          </cell>
          <cell r="E127">
            <v>0</v>
          </cell>
          <cell r="F127">
            <v>3700.9</v>
          </cell>
          <cell r="Q127" t="str">
            <v xml:space="preserve">TOTAL </v>
          </cell>
          <cell r="R127">
            <v>10285022</v>
          </cell>
          <cell r="S127">
            <v>1262118</v>
          </cell>
          <cell r="T127">
            <v>20722</v>
          </cell>
          <cell r="U127">
            <v>9462</v>
          </cell>
          <cell r="V127">
            <v>11577322</v>
          </cell>
          <cell r="W127">
            <v>435205</v>
          </cell>
          <cell r="X127">
            <v>4745333</v>
          </cell>
          <cell r="Y127">
            <v>154194</v>
          </cell>
          <cell r="Z127">
            <v>69029</v>
          </cell>
          <cell r="AA127">
            <v>71564</v>
          </cell>
          <cell r="AB127">
            <v>5040120</v>
          </cell>
        </row>
        <row r="128">
          <cell r="A128">
            <v>31</v>
          </cell>
          <cell r="B128" t="str">
            <v>Parks and Open Spaces</v>
          </cell>
          <cell r="C128">
            <v>43220.792999999983</v>
          </cell>
          <cell r="D128">
            <v>455</v>
          </cell>
          <cell r="E128">
            <v>64</v>
          </cell>
          <cell r="F128">
            <v>43739.79300000002</v>
          </cell>
        </row>
        <row r="129">
          <cell r="A129">
            <v>32</v>
          </cell>
          <cell r="B129" t="str">
            <v>Waste Collection</v>
          </cell>
          <cell r="C129">
            <v>17</v>
          </cell>
          <cell r="D129">
            <v>220</v>
          </cell>
          <cell r="E129">
            <v>0</v>
          </cell>
          <cell r="F129">
            <v>237</v>
          </cell>
        </row>
        <row r="130">
          <cell r="A130">
            <v>33</v>
          </cell>
          <cell r="B130" t="str">
            <v>Waste Disposal</v>
          </cell>
          <cell r="C130">
            <v>2403</v>
          </cell>
          <cell r="D130">
            <v>0</v>
          </cell>
          <cell r="E130">
            <v>0</v>
          </cell>
          <cell r="F130">
            <v>2403</v>
          </cell>
          <cell r="Q130" t="str">
            <v>"Other" includes Other environmental services, Consumer protection, and Employment services.</v>
          </cell>
          <cell r="V130">
            <v>11577324</v>
          </cell>
          <cell r="AB130">
            <v>5040120</v>
          </cell>
        </row>
        <row r="131">
          <cell r="A131">
            <v>34</v>
          </cell>
          <cell r="B131" t="str">
            <v>General Administration</v>
          </cell>
          <cell r="C131">
            <v>276987.59999999998</v>
          </cell>
          <cell r="D131">
            <v>25491.148299999983</v>
          </cell>
          <cell r="E131">
            <v>3146</v>
          </cell>
          <cell r="F131">
            <v>305624.74829999974</v>
          </cell>
        </row>
        <row r="132">
          <cell r="A132">
            <v>35</v>
          </cell>
          <cell r="B132" t="str">
            <v>Planning and Development (including Gypsy Sites)</v>
          </cell>
          <cell r="C132">
            <v>220695</v>
          </cell>
          <cell r="D132">
            <v>6534.4169000000029</v>
          </cell>
          <cell r="E132">
            <v>5523.0000000000064</v>
          </cell>
          <cell r="F132">
            <v>232752.41690000039</v>
          </cell>
        </row>
        <row r="133">
          <cell r="A133">
            <v>36</v>
          </cell>
          <cell r="B133" t="str">
            <v>Community Safety</v>
          </cell>
          <cell r="C133">
            <v>64.999999999999929</v>
          </cell>
          <cell r="D133">
            <v>21</v>
          </cell>
          <cell r="E133">
            <v>0</v>
          </cell>
          <cell r="F133">
            <v>86</v>
          </cell>
        </row>
        <row r="134">
          <cell r="A134">
            <v>37</v>
          </cell>
          <cell r="B134" t="str">
            <v>Environmental Health (including Clean Air Act and Port Health)</v>
          </cell>
          <cell r="C134">
            <v>4481</v>
          </cell>
          <cell r="D134">
            <v>21</v>
          </cell>
          <cell r="E134">
            <v>0</v>
          </cell>
          <cell r="F134">
            <v>4502</v>
          </cell>
        </row>
        <row r="135">
          <cell r="A135">
            <v>38</v>
          </cell>
          <cell r="B135" t="str">
            <v xml:space="preserve">Miscellaneous </v>
          </cell>
          <cell r="C135">
            <v>42596.135000000009</v>
          </cell>
          <cell r="D135">
            <v>10949.47</v>
          </cell>
          <cell r="E135">
            <v>10</v>
          </cell>
          <cell r="F135">
            <v>53555.605000000047</v>
          </cell>
        </row>
        <row r="136">
          <cell r="A136">
            <v>39</v>
          </cell>
          <cell r="B136" t="str">
            <v>Industrial and Commercial</v>
          </cell>
          <cell r="C136">
            <v>206858.6</v>
          </cell>
          <cell r="D136">
            <v>304</v>
          </cell>
          <cell r="E136">
            <v>57015</v>
          </cell>
          <cell r="F136">
            <v>264177.59999999998</v>
          </cell>
        </row>
        <row r="137">
          <cell r="A137">
            <v>40</v>
          </cell>
          <cell r="B137" t="str">
            <v>Other Trading Services</v>
          </cell>
          <cell r="C137">
            <v>26904</v>
          </cell>
          <cell r="D137">
            <v>103</v>
          </cell>
          <cell r="E137">
            <v>118</v>
          </cell>
          <cell r="F137">
            <v>27125</v>
          </cell>
        </row>
        <row r="138">
          <cell r="A138">
            <v>41</v>
          </cell>
          <cell r="B138" t="str">
            <v xml:space="preserve">TOTAL OTHER ENVIRONMENTAL SERVICES </v>
          </cell>
          <cell r="C138">
            <v>827887.12799999944</v>
          </cell>
          <cell r="D138">
            <v>44141.018300000011</v>
          </cell>
          <cell r="E138">
            <v>65876</v>
          </cell>
          <cell r="F138">
            <v>937904.32800000114</v>
          </cell>
        </row>
        <row r="140">
          <cell r="A140">
            <v>42</v>
          </cell>
          <cell r="B140" t="str">
            <v>Fire Service &amp; Civil Defence</v>
          </cell>
          <cell r="C140">
            <v>10264.5</v>
          </cell>
          <cell r="D140">
            <v>0</v>
          </cell>
          <cell r="E140">
            <v>0</v>
          </cell>
          <cell r="F140">
            <v>10264.5</v>
          </cell>
        </row>
        <row r="141">
          <cell r="A141">
            <v>43</v>
          </cell>
          <cell r="B141" t="str">
            <v>Police</v>
          </cell>
          <cell r="C141">
            <v>69481.59</v>
          </cell>
          <cell r="D141">
            <v>28.999999999999947</v>
          </cell>
          <cell r="E141">
            <v>202</v>
          </cell>
          <cell r="F141">
            <v>69712.590000000098</v>
          </cell>
        </row>
        <row r="142">
          <cell r="A142">
            <v>44</v>
          </cell>
          <cell r="B142" t="str">
            <v>Coroners Courts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>
            <v>46</v>
          </cell>
          <cell r="B143" t="str">
            <v>Magistrates Courts</v>
          </cell>
          <cell r="C143">
            <v>3660</v>
          </cell>
          <cell r="D143">
            <v>251</v>
          </cell>
          <cell r="E143">
            <v>0</v>
          </cell>
          <cell r="F143">
            <v>3911</v>
          </cell>
        </row>
        <row r="144">
          <cell r="A144">
            <v>47</v>
          </cell>
          <cell r="B144" t="str">
            <v xml:space="preserve">TOTAL HOME OFFICE &amp; LCD SERVICES </v>
          </cell>
          <cell r="C144">
            <v>83406.09</v>
          </cell>
          <cell r="D144">
            <v>279.99999999999994</v>
          </cell>
          <cell r="E144">
            <v>202</v>
          </cell>
          <cell r="F144">
            <v>83888.090000000098</v>
          </cell>
        </row>
        <row r="146">
          <cell r="A146">
            <v>48</v>
          </cell>
          <cell r="B146" t="str">
            <v>TOTAL ALL SERVICES</v>
          </cell>
          <cell r="C146">
            <v>3263643.18</v>
          </cell>
          <cell r="D146">
            <v>126729.88470000001</v>
          </cell>
          <cell r="E146">
            <v>84973.410000000076</v>
          </cell>
          <cell r="F146">
            <v>3475346.38</v>
          </cell>
        </row>
        <row r="147">
          <cell r="C147">
            <v>3263643.18</v>
          </cell>
          <cell r="D147">
            <v>126729.88470000001</v>
          </cell>
          <cell r="E147">
            <v>84973.410000000076</v>
          </cell>
          <cell r="F147">
            <v>3475346.38</v>
          </cell>
        </row>
        <row r="149">
          <cell r="B149" t="str">
            <v>checks</v>
          </cell>
          <cell r="C149">
            <v>4745332.8579999991</v>
          </cell>
          <cell r="D149">
            <v>154193.96130000008</v>
          </cell>
          <cell r="E149">
            <v>71564</v>
          </cell>
          <cell r="F149">
            <v>4971090.9310000008</v>
          </cell>
        </row>
        <row r="228">
          <cell r="A228" t="str">
            <v>A. EXPENDITURE &amp; OTHER TRANSACTIONS ON AN ACCRUALS BASIS</v>
          </cell>
        </row>
        <row r="229">
          <cell r="G229" t="str">
            <v>£000s</v>
          </cell>
        </row>
        <row r="230">
          <cell r="C230" t="str">
            <v>COR1/2</v>
          </cell>
          <cell r="D230" t="str">
            <v xml:space="preserve">Acquisition </v>
          </cell>
          <cell r="E230" t="str">
            <v>Total Capital</v>
          </cell>
          <cell r="F230" t="str">
            <v>Expenditure</v>
          </cell>
          <cell r="G230" t="str">
            <v xml:space="preserve">Regeneration </v>
          </cell>
        </row>
        <row r="231">
          <cell r="B231" t="str">
            <v>Service Block (COR1/2 corresponding references)</v>
          </cell>
          <cell r="C231" t="str">
            <v>(col.9)</v>
          </cell>
          <cell r="D231" t="str">
            <v>of Share/</v>
          </cell>
          <cell r="E231" t="str">
            <v>Expenditure</v>
          </cell>
          <cell r="F231" t="str">
            <v>by s.40(6)</v>
          </cell>
          <cell r="G231" t="str">
            <v xml:space="preserve">expenditure </v>
          </cell>
        </row>
        <row r="232">
          <cell r="C232" t="str">
            <v>Total</v>
          </cell>
          <cell r="D232" t="str">
            <v>Loan Capital</v>
          </cell>
          <cell r="E232" t="str">
            <v>(cols. 1+2)</v>
          </cell>
          <cell r="F232" t="str">
            <v>Direction</v>
          </cell>
          <cell r="G232" t="str">
            <v>(incl. SRB)</v>
          </cell>
        </row>
        <row r="233">
          <cell r="C233" t="str">
            <v>Expenditure</v>
          </cell>
          <cell r="G233" t="str">
            <v>incl.  in col. (1)</v>
          </cell>
        </row>
        <row r="234">
          <cell r="C234" t="str">
            <v>(1)</v>
          </cell>
          <cell r="D234" t="str">
            <v>(2)</v>
          </cell>
          <cell r="E234" t="str">
            <v>(3)</v>
          </cell>
          <cell r="F234" t="str">
            <v>(4)</v>
          </cell>
          <cell r="G234" t="str">
            <v>(5)</v>
          </cell>
        </row>
        <row r="236">
          <cell r="A236">
            <v>1</v>
          </cell>
          <cell r="B236" t="str">
            <v>Education (line 6)</v>
          </cell>
          <cell r="C236">
            <v>2287099</v>
          </cell>
          <cell r="D236">
            <v>0</v>
          </cell>
          <cell r="E236">
            <v>2287099</v>
          </cell>
          <cell r="F236">
            <v>5938</v>
          </cell>
          <cell r="G236">
            <v>27667</v>
          </cell>
        </row>
        <row r="237">
          <cell r="A237">
            <v>2</v>
          </cell>
          <cell r="B237" t="str">
            <v>PSS (line 7)</v>
          </cell>
          <cell r="C237">
            <v>199276</v>
          </cell>
          <cell r="D237">
            <v>0</v>
          </cell>
          <cell r="E237">
            <v>199276</v>
          </cell>
          <cell r="F237">
            <v>4438</v>
          </cell>
          <cell r="G237">
            <v>4727</v>
          </cell>
        </row>
        <row r="238">
          <cell r="A238">
            <v>3</v>
          </cell>
          <cell r="B238" t="str">
            <v>Transport (lines 15)</v>
          </cell>
          <cell r="C238">
            <v>2461130</v>
          </cell>
          <cell r="D238">
            <v>333</v>
          </cell>
          <cell r="E238">
            <v>2461463</v>
          </cell>
          <cell r="F238">
            <v>2401</v>
          </cell>
          <cell r="G238">
            <v>34419</v>
          </cell>
        </row>
        <row r="239">
          <cell r="A239">
            <v>4</v>
          </cell>
          <cell r="B239" t="str">
            <v>Housing (line 16)</v>
          </cell>
          <cell r="C239">
            <v>3825240</v>
          </cell>
          <cell r="D239">
            <v>0</v>
          </cell>
          <cell r="E239">
            <v>3825240</v>
          </cell>
          <cell r="F239">
            <v>8399</v>
          </cell>
          <cell r="G239">
            <v>90767</v>
          </cell>
        </row>
        <row r="240">
          <cell r="A240">
            <v>5</v>
          </cell>
          <cell r="B240" t="str">
            <v>Libraries &amp; Culture &amp; Heritage (line 20)</v>
          </cell>
          <cell r="C240">
            <v>207525</v>
          </cell>
          <cell r="D240">
            <v>0</v>
          </cell>
          <cell r="E240">
            <v>207525</v>
          </cell>
          <cell r="F240">
            <v>448</v>
          </cell>
          <cell r="G240">
            <v>23667</v>
          </cell>
        </row>
        <row r="241">
          <cell r="A241">
            <v>6</v>
          </cell>
          <cell r="B241" t="str">
            <v>Agriculture &amp; Fisheries (lines 24)</v>
          </cell>
          <cell r="C241">
            <v>65172</v>
          </cell>
          <cell r="D241">
            <v>0</v>
          </cell>
          <cell r="E241">
            <v>65172</v>
          </cell>
          <cell r="F241">
            <v>0</v>
          </cell>
          <cell r="G241">
            <v>26</v>
          </cell>
        </row>
        <row r="242">
          <cell r="A242">
            <v>7</v>
          </cell>
          <cell r="B242" t="str">
            <v>Sport &amp; Recreation (line 49)</v>
          </cell>
          <cell r="C242">
            <v>307460</v>
          </cell>
          <cell r="D242">
            <v>0</v>
          </cell>
          <cell r="E242">
            <v>307460</v>
          </cell>
          <cell r="F242">
            <v>367</v>
          </cell>
          <cell r="G242">
            <v>29600</v>
          </cell>
        </row>
        <row r="243">
          <cell r="A243">
            <v>8</v>
          </cell>
          <cell r="B243" t="str">
            <v>Other (lines 25 + 26 + 41)</v>
          </cell>
          <cell r="C243">
            <v>1682795</v>
          </cell>
          <cell r="D243">
            <v>20389</v>
          </cell>
          <cell r="E243">
            <v>1703184</v>
          </cell>
          <cell r="F243">
            <v>158867</v>
          </cell>
          <cell r="G243">
            <v>224332</v>
          </cell>
        </row>
        <row r="244">
          <cell r="A244">
            <v>9</v>
          </cell>
          <cell r="B244" t="str">
            <v>Home Office: Fire and Civil Defence (lines 42)</v>
          </cell>
          <cell r="C244">
            <v>72253</v>
          </cell>
          <cell r="D244">
            <v>0</v>
          </cell>
          <cell r="E244">
            <v>72253</v>
          </cell>
          <cell r="F244">
            <v>0</v>
          </cell>
          <cell r="G244">
            <v>0</v>
          </cell>
        </row>
        <row r="245">
          <cell r="A245">
            <v>10</v>
          </cell>
          <cell r="B245" t="str">
            <v>Home Office: Police and Probation (lines 43 + 44 + 45)</v>
          </cell>
          <cell r="C245">
            <v>408424</v>
          </cell>
          <cell r="D245">
            <v>0</v>
          </cell>
          <cell r="E245">
            <v>408424</v>
          </cell>
          <cell r="F245">
            <v>0</v>
          </cell>
          <cell r="G245">
            <v>0</v>
          </cell>
        </row>
        <row r="246">
          <cell r="A246">
            <v>11</v>
          </cell>
          <cell r="B246" t="str">
            <v>LCD: Magistrates (line 46)</v>
          </cell>
          <cell r="C246">
            <v>40226</v>
          </cell>
          <cell r="D246">
            <v>0</v>
          </cell>
          <cell r="E246">
            <v>40226</v>
          </cell>
          <cell r="F246">
            <v>0</v>
          </cell>
          <cell r="G246">
            <v>0</v>
          </cell>
        </row>
        <row r="247">
          <cell r="A247">
            <v>12</v>
          </cell>
          <cell r="B247" t="str">
            <v>TOTAL EXPENDITURE (ACCRUALS) (lines 1 to 11)</v>
          </cell>
          <cell r="C247">
            <v>11556603</v>
          </cell>
          <cell r="D247">
            <v>20722</v>
          </cell>
          <cell r="E247">
            <v>11577325</v>
          </cell>
          <cell r="G247">
            <v>434890</v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>
            <v>13</v>
          </cell>
          <cell r="B249" t="str">
            <v>Section 40(6) direction expenditure</v>
          </cell>
          <cell r="C249" t="str">
            <v/>
          </cell>
          <cell r="D249" t="str">
            <v/>
          </cell>
          <cell r="E249">
            <v>180857.61</v>
          </cell>
          <cell r="F249" t="str">
            <v/>
          </cell>
          <cell r="G249" t="str">
            <v/>
          </cell>
        </row>
        <row r="250">
          <cell r="A250">
            <v>15</v>
          </cell>
          <cell r="B250" t="str">
            <v>Amounts set aside in respect of notional capital receipts &amp; LSVT levy</v>
          </cell>
          <cell r="C250" t="str">
            <v/>
          </cell>
          <cell r="D250" t="str">
            <v/>
          </cell>
          <cell r="E250">
            <v>40156</v>
          </cell>
          <cell r="F250" t="str">
            <v/>
          </cell>
          <cell r="G250" t="str">
            <v/>
          </cell>
        </row>
        <row r="251">
          <cell r="A251">
            <v>14</v>
          </cell>
          <cell r="B251" t="str">
            <v>TOTAL EXPENDITURE &amp; OTHER TRANSACTIONS (accruals)</v>
          </cell>
          <cell r="C251" t="str">
            <v/>
          </cell>
          <cell r="D251" t="str">
            <v/>
          </cell>
          <cell r="E251">
            <v>11798338.800000008</v>
          </cell>
          <cell r="F251" t="str">
            <v/>
          </cell>
          <cell r="G251" t="str">
            <v/>
          </cell>
        </row>
        <row r="252">
          <cell r="A252">
            <v>16</v>
          </cell>
          <cell r="B252" t="str">
            <v>Plus 2000/01 expenditure not paid for in 2000/2001but paid for in 2001/02</v>
          </cell>
          <cell r="C252" t="str">
            <v/>
          </cell>
          <cell r="D252" t="str">
            <v/>
          </cell>
          <cell r="E252">
            <v>481353.13000000059</v>
          </cell>
          <cell r="F252" t="str">
            <v/>
          </cell>
          <cell r="G252" t="str">
            <v/>
          </cell>
        </row>
        <row r="253">
          <cell r="A253">
            <v>17</v>
          </cell>
          <cell r="B253" t="str">
            <v>Less Capital Creditors at 31 March 2002</v>
          </cell>
          <cell r="C253" t="str">
            <v/>
          </cell>
          <cell r="D253" t="str">
            <v/>
          </cell>
          <cell r="E253">
            <v>-535390.29999999935</v>
          </cell>
          <cell r="F253" t="str">
            <v/>
          </cell>
          <cell r="G253" t="str">
            <v/>
          </cell>
        </row>
        <row r="254">
          <cell r="A254">
            <v>18</v>
          </cell>
          <cell r="B254" t="str">
            <v>TOTAL EXPENDITURE &amp; OTHER TRANSACTIONS (cash)</v>
          </cell>
          <cell r="C254" t="str">
            <v/>
          </cell>
          <cell r="D254" t="str">
            <v/>
          </cell>
          <cell r="E254">
            <v>11744301.200000009</v>
          </cell>
          <cell r="F254" t="str">
            <v/>
          </cell>
          <cell r="G254" t="str">
            <v/>
          </cell>
        </row>
        <row r="258">
          <cell r="A258" t="str">
            <v>B. INCOME (CAPITAL RECEIPTS ON AN ACCRUALS BASIS)</v>
          </cell>
        </row>
        <row r="259">
          <cell r="E259" t="str">
            <v>£000s</v>
          </cell>
        </row>
        <row r="260">
          <cell r="C260" t="str">
            <v>Total</v>
          </cell>
          <cell r="D260" t="str">
            <v>Disposal</v>
          </cell>
          <cell r="E260" t="str">
            <v>Total Capital</v>
          </cell>
        </row>
        <row r="261">
          <cell r="B261" t="str">
            <v>Service Block (COR1/2 corresponding references)</v>
          </cell>
          <cell r="C261" t="str">
            <v>Receipts</v>
          </cell>
          <cell r="D261" t="str">
            <v>of Share/</v>
          </cell>
          <cell r="E261" t="str">
            <v>Receipts</v>
          </cell>
        </row>
        <row r="262">
          <cell r="C262" t="str">
            <v>(col. 13)</v>
          </cell>
          <cell r="D262" t="str">
            <v>Loan Capital</v>
          </cell>
          <cell r="E262" t="str">
            <v>(cols. 6+7)</v>
          </cell>
        </row>
        <row r="264">
          <cell r="C264" t="str">
            <v>(6)</v>
          </cell>
          <cell r="D264" t="str">
            <v>(7)</v>
          </cell>
          <cell r="E264" t="str">
            <v>(8)</v>
          </cell>
        </row>
        <row r="266">
          <cell r="A266">
            <v>1</v>
          </cell>
          <cell r="B266" t="str">
            <v>Education (line 6)</v>
          </cell>
          <cell r="C266">
            <v>232966</v>
          </cell>
          <cell r="D266">
            <v>57</v>
          </cell>
          <cell r="E266">
            <v>233023</v>
          </cell>
        </row>
        <row r="267">
          <cell r="A267">
            <v>2</v>
          </cell>
          <cell r="B267" t="str">
            <v>PSS (line 7)</v>
          </cell>
          <cell r="C267">
            <v>74995</v>
          </cell>
          <cell r="D267">
            <v>0</v>
          </cell>
          <cell r="E267">
            <v>74995</v>
          </cell>
        </row>
        <row r="268">
          <cell r="A268">
            <v>3</v>
          </cell>
          <cell r="B268" t="str">
            <v>Transport (lines 15)</v>
          </cell>
          <cell r="C268">
            <v>80738</v>
          </cell>
          <cell r="D268">
            <v>25986</v>
          </cell>
          <cell r="E268">
            <v>106724</v>
          </cell>
        </row>
        <row r="269">
          <cell r="A269">
            <v>4</v>
          </cell>
          <cell r="B269" t="str">
            <v>Housing (line 16)</v>
          </cell>
          <cell r="C269">
            <v>3469319</v>
          </cell>
          <cell r="D269">
            <v>751</v>
          </cell>
          <cell r="E269">
            <v>3470070</v>
          </cell>
        </row>
        <row r="270">
          <cell r="A270">
            <v>5</v>
          </cell>
          <cell r="B270" t="str">
            <v>Libraries &amp; Culture &amp; Heritage (line 20)</v>
          </cell>
          <cell r="C270">
            <v>21500</v>
          </cell>
          <cell r="D270">
            <v>150</v>
          </cell>
          <cell r="E270">
            <v>21650</v>
          </cell>
        </row>
        <row r="271">
          <cell r="A271">
            <v>6</v>
          </cell>
          <cell r="B271" t="str">
            <v>Agriculture &amp; Fisheries (lines 24)</v>
          </cell>
          <cell r="C271">
            <v>49361</v>
          </cell>
          <cell r="D271">
            <v>0</v>
          </cell>
          <cell r="E271">
            <v>49361</v>
          </cell>
        </row>
        <row r="272">
          <cell r="A272">
            <v>7</v>
          </cell>
          <cell r="B272" t="str">
            <v>Sport &amp; Recreation (line 49)</v>
          </cell>
          <cell r="C272">
            <v>21220</v>
          </cell>
          <cell r="D272">
            <v>0</v>
          </cell>
          <cell r="E272">
            <v>21220</v>
          </cell>
        </row>
        <row r="273">
          <cell r="A273">
            <v>8</v>
          </cell>
          <cell r="B273" t="str">
            <v>Other (lines 25 + 26 + 41)</v>
          </cell>
          <cell r="C273">
            <v>937104</v>
          </cell>
          <cell r="D273">
            <v>42085</v>
          </cell>
          <cell r="E273">
            <v>979189</v>
          </cell>
        </row>
        <row r="274">
          <cell r="A274">
            <v>9</v>
          </cell>
          <cell r="B274" t="str">
            <v>Home Office: Fire and Civil Defence (lines 42)</v>
          </cell>
          <cell r="C274">
            <v>10265</v>
          </cell>
          <cell r="D274">
            <v>0</v>
          </cell>
          <cell r="E274">
            <v>10265</v>
          </cell>
        </row>
        <row r="275">
          <cell r="A275">
            <v>10</v>
          </cell>
          <cell r="B275" t="str">
            <v>Home Office: Police and Probation (lines 43 + 44 + 45)</v>
          </cell>
          <cell r="C275">
            <v>69713</v>
          </cell>
          <cell r="D275">
            <v>0</v>
          </cell>
          <cell r="E275">
            <v>69713</v>
          </cell>
        </row>
        <row r="276">
          <cell r="A276">
            <v>11</v>
          </cell>
          <cell r="B276" t="str">
            <v>LCD: Magistrates (line 46)</v>
          </cell>
          <cell r="C276">
            <v>3911</v>
          </cell>
          <cell r="D276">
            <v>0</v>
          </cell>
          <cell r="E276">
            <v>3911</v>
          </cell>
        </row>
        <row r="277">
          <cell r="A277">
            <v>12</v>
          </cell>
          <cell r="B277" t="str">
            <v>TOTAL RECEIPTS (ACCRUALS) (lines 1 to 11)</v>
          </cell>
          <cell r="C277">
            <v>4971093</v>
          </cell>
          <cell r="D277">
            <v>69029</v>
          </cell>
          <cell r="E277">
            <v>5040121.8899999997</v>
          </cell>
        </row>
        <row r="278">
          <cell r="A278">
            <v>20</v>
          </cell>
          <cell r="B278" t="str">
            <v>Plus 2000/01 income not received in 2000/01 but received in 2001/02</v>
          </cell>
          <cell r="C278" t="str">
            <v/>
          </cell>
          <cell r="D278" t="str">
            <v/>
          </cell>
          <cell r="E278">
            <v>37602.75499999999</v>
          </cell>
        </row>
        <row r="279">
          <cell r="A279">
            <v>21</v>
          </cell>
          <cell r="B279" t="str">
            <v>Less Accrued Capital Income at 31 March 2002</v>
          </cell>
          <cell r="C279" t="str">
            <v/>
          </cell>
          <cell r="D279" t="str">
            <v/>
          </cell>
          <cell r="E279">
            <v>-93241.359999999826</v>
          </cell>
        </row>
        <row r="280">
          <cell r="A280">
            <v>22</v>
          </cell>
          <cell r="B280" t="str">
            <v>TOTAL CAPITAL RECEIPTS ON A CASH BASIS</v>
          </cell>
          <cell r="C280" t="str">
            <v/>
          </cell>
          <cell r="D280" t="str">
            <v/>
          </cell>
          <cell r="E280">
            <v>4984483.3899999997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 t="str">
            <v>Education</v>
          </cell>
          <cell r="C5">
            <v>3.4420000000000002</v>
          </cell>
          <cell r="E5">
            <v>6.1064849999999993</v>
          </cell>
        </row>
        <row r="6">
          <cell r="B6" t="str">
            <v>Transport</v>
          </cell>
          <cell r="C6">
            <v>3.48</v>
          </cell>
          <cell r="E6">
            <v>7.9428869999999998</v>
          </cell>
        </row>
        <row r="7">
          <cell r="B7" t="str">
            <v>Housing</v>
          </cell>
          <cell r="C7">
            <v>4.5069999999999997</v>
          </cell>
          <cell r="E7">
            <v>4.0627330000000006</v>
          </cell>
        </row>
        <row r="8">
          <cell r="B8" t="str">
            <v>Other</v>
          </cell>
          <cell r="C8">
            <v>4.8779999999999983</v>
          </cell>
          <cell r="E8">
            <v>5.0336680000000031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 1"/>
      <sheetName val="INPUT 2"/>
      <sheetName val="INPUT 3"/>
      <sheetName val="INPUT 4"/>
      <sheetName val="GROSS 1"/>
      <sheetName val="GROSS 2"/>
      <sheetName val="GROSS 3"/>
      <sheetName val="GROSS 4"/>
      <sheetName val="COR1 Actual"/>
      <sheetName val="COR1 Gross"/>
      <sheetName val="COR1 TOT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I20">
            <v>3303482</v>
          </cell>
          <cell r="M20">
            <v>424516</v>
          </cell>
          <cell r="N20">
            <v>13958</v>
          </cell>
        </row>
        <row r="28">
          <cell r="I28">
            <v>3306899</v>
          </cell>
          <cell r="M28">
            <v>1614909</v>
          </cell>
          <cell r="N28">
            <v>344152</v>
          </cell>
        </row>
        <row r="29">
          <cell r="I29">
            <v>180630</v>
          </cell>
          <cell r="M29">
            <v>48032</v>
          </cell>
          <cell r="N29">
            <v>114378</v>
          </cell>
        </row>
        <row r="30">
          <cell r="I30">
            <v>760</v>
          </cell>
          <cell r="M30">
            <v>3651</v>
          </cell>
          <cell r="N30">
            <v>0</v>
          </cell>
        </row>
        <row r="31">
          <cell r="I31">
            <v>3095935</v>
          </cell>
          <cell r="M31">
            <v>802243</v>
          </cell>
          <cell r="N31">
            <v>69222</v>
          </cell>
        </row>
        <row r="37">
          <cell r="I37">
            <v>765924</v>
          </cell>
          <cell r="M37">
            <v>51361</v>
          </cell>
          <cell r="N37">
            <v>12304</v>
          </cell>
        </row>
        <row r="53">
          <cell r="I53">
            <v>561326</v>
          </cell>
          <cell r="M53">
            <v>12488</v>
          </cell>
          <cell r="N53">
            <v>6652</v>
          </cell>
        </row>
        <row r="54">
          <cell r="I54">
            <v>741555</v>
          </cell>
          <cell r="M54">
            <v>331772</v>
          </cell>
          <cell r="N54">
            <v>53382</v>
          </cell>
        </row>
        <row r="55">
          <cell r="I55">
            <v>480586</v>
          </cell>
          <cell r="M55">
            <v>57</v>
          </cell>
          <cell r="N55">
            <v>0</v>
          </cell>
        </row>
        <row r="56">
          <cell r="I56">
            <v>177914</v>
          </cell>
          <cell r="M56">
            <v>125</v>
          </cell>
          <cell r="N56">
            <v>0</v>
          </cell>
        </row>
        <row r="57">
          <cell r="I57">
            <v>1221494</v>
          </cell>
          <cell r="M57">
            <v>26004</v>
          </cell>
          <cell r="N57">
            <v>73474</v>
          </cell>
        </row>
        <row r="60">
          <cell r="I60">
            <v>444576</v>
          </cell>
          <cell r="M60">
            <v>2357</v>
          </cell>
          <cell r="N60">
            <v>15418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D21">
            <v>0</v>
          </cell>
        </row>
        <row r="22">
          <cell r="D22">
            <v>1600000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1900</v>
          </cell>
        </row>
        <row r="26">
          <cell r="D26">
            <v>0</v>
          </cell>
        </row>
        <row r="27">
          <cell r="D27">
            <v>35</v>
          </cell>
        </row>
        <row r="28">
          <cell r="D28">
            <v>2631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4620</v>
          </cell>
        </row>
        <row r="32">
          <cell r="D32">
            <v>1350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>
    <pageSetUpPr fitToPage="1"/>
  </sheetPr>
  <dimension ref="A1:M39"/>
  <sheetViews>
    <sheetView showGridLines="0" tabSelected="1" zoomScaleNormal="100" workbookViewId="0">
      <selection sqref="A1:K1"/>
    </sheetView>
  </sheetViews>
  <sheetFormatPr defaultColWidth="9.83203125" defaultRowHeight="12.75" x14ac:dyDescent="0.2"/>
  <cols>
    <col min="1" max="1" width="53.83203125" style="65" customWidth="1"/>
    <col min="2" max="2" width="13.6640625" style="13" customWidth="1"/>
    <col min="3" max="3" width="13.1640625" style="13" customWidth="1"/>
    <col min="4" max="4" width="2.83203125" style="13" customWidth="1"/>
    <col min="5" max="5" width="12.5" style="12" customWidth="1"/>
    <col min="6" max="6" width="3" style="12" bestFit="1" customWidth="1"/>
    <col min="7" max="7" width="12.5" style="12" customWidth="1"/>
    <col min="8" max="8" width="3" style="12" bestFit="1" customWidth="1"/>
    <col min="9" max="9" width="14.6640625" style="18" customWidth="1"/>
    <col min="10" max="10" width="15.83203125" style="18" customWidth="1"/>
    <col min="11" max="11" width="2.5" style="65" customWidth="1"/>
    <col min="12" max="16384" width="9.83203125" style="65"/>
  </cols>
  <sheetData>
    <row r="1" spans="1:13" x14ac:dyDescent="0.2">
      <c r="A1" s="327" t="s">
        <v>128</v>
      </c>
      <c r="B1" s="328"/>
      <c r="C1" s="328"/>
      <c r="D1" s="328"/>
      <c r="E1" s="328"/>
      <c r="F1" s="328"/>
      <c r="G1" s="328"/>
      <c r="H1" s="328"/>
      <c r="I1" s="328"/>
      <c r="J1" s="328"/>
      <c r="K1" s="329"/>
    </row>
    <row r="2" spans="1:13" ht="18" customHeight="1" x14ac:dyDescent="0.2">
      <c r="A2" s="101"/>
      <c r="B2" s="84"/>
      <c r="C2" s="84"/>
      <c r="D2" s="90"/>
      <c r="E2" s="90"/>
      <c r="F2" s="90"/>
      <c r="G2" s="90"/>
      <c r="H2" s="84"/>
      <c r="I2" s="84"/>
      <c r="J2" s="84" t="s">
        <v>0</v>
      </c>
      <c r="K2" s="102"/>
      <c r="L2" s="69"/>
    </row>
    <row r="3" spans="1:13" s="66" customFormat="1" ht="15" customHeight="1" x14ac:dyDescent="0.2">
      <c r="A3" s="103"/>
      <c r="B3" s="73" t="s">
        <v>42</v>
      </c>
      <c r="C3" s="73" t="s">
        <v>47</v>
      </c>
      <c r="D3" s="73"/>
      <c r="E3" s="85" t="s">
        <v>57</v>
      </c>
      <c r="F3" s="73"/>
      <c r="G3" s="73" t="s">
        <v>59</v>
      </c>
      <c r="H3" s="148"/>
      <c r="I3" s="152" t="s">
        <v>81</v>
      </c>
      <c r="J3" s="152" t="s">
        <v>100</v>
      </c>
      <c r="K3" s="158"/>
      <c r="L3" s="95"/>
    </row>
    <row r="4" spans="1:13" s="66" customFormat="1" ht="13.5" customHeight="1" x14ac:dyDescent="0.2">
      <c r="A4" s="103"/>
      <c r="B4" s="86"/>
      <c r="C4" s="91"/>
      <c r="D4" s="91"/>
      <c r="E4" s="85"/>
      <c r="F4" s="73"/>
      <c r="H4" s="148"/>
      <c r="I4" s="73"/>
      <c r="J4" s="73" t="s">
        <v>14</v>
      </c>
      <c r="K4" s="158"/>
      <c r="L4" s="95"/>
    </row>
    <row r="5" spans="1:13" s="66" customFormat="1" ht="15.75" x14ac:dyDescent="0.2">
      <c r="A5" s="104" t="s">
        <v>63</v>
      </c>
      <c r="B5" s="77"/>
      <c r="C5" s="77"/>
      <c r="D5" s="77"/>
      <c r="E5" s="92"/>
      <c r="F5" s="77"/>
      <c r="G5" s="77"/>
      <c r="H5" s="148"/>
      <c r="K5" s="158"/>
      <c r="L5" s="95"/>
    </row>
    <row r="6" spans="1:13" x14ac:dyDescent="0.2">
      <c r="A6" s="105" t="s">
        <v>33</v>
      </c>
      <c r="B6" s="157">
        <v>1301</v>
      </c>
      <c r="C6" s="157">
        <v>1042.68</v>
      </c>
      <c r="D6" s="157"/>
      <c r="E6" s="157">
        <v>720.90599999999995</v>
      </c>
      <c r="F6" s="157"/>
      <c r="G6" s="156">
        <v>822.65300000000002</v>
      </c>
      <c r="H6" s="148"/>
      <c r="I6" s="198">
        <v>1191</v>
      </c>
      <c r="J6" s="198">
        <v>990</v>
      </c>
      <c r="K6" s="159"/>
      <c r="L6" s="69"/>
    </row>
    <row r="7" spans="1:13" x14ac:dyDescent="0.2">
      <c r="A7" s="106" t="s">
        <v>2</v>
      </c>
      <c r="B7" s="157">
        <v>14551</v>
      </c>
      <c r="C7" s="157">
        <v>14776.55</v>
      </c>
      <c r="D7" s="157"/>
      <c r="E7" s="157">
        <v>13299.993174790001</v>
      </c>
      <c r="F7" s="157"/>
      <c r="G7" s="151">
        <v>11494.175999999999</v>
      </c>
      <c r="H7" s="148"/>
      <c r="I7" s="199">
        <v>11650</v>
      </c>
      <c r="J7" s="154">
        <v>18028</v>
      </c>
      <c r="K7" s="159"/>
      <c r="L7" s="69"/>
    </row>
    <row r="8" spans="1:13" x14ac:dyDescent="0.2">
      <c r="A8" s="105" t="s">
        <v>31</v>
      </c>
      <c r="B8" s="157">
        <v>1597</v>
      </c>
      <c r="C8" s="157">
        <v>1519.96</v>
      </c>
      <c r="D8" s="157"/>
      <c r="E8" s="157">
        <v>1426.40017704</v>
      </c>
      <c r="F8" s="157"/>
      <c r="G8" s="151">
        <v>1209.6500000000001</v>
      </c>
      <c r="H8" s="149"/>
      <c r="I8" s="199">
        <v>1231</v>
      </c>
      <c r="J8" s="154">
        <v>1571</v>
      </c>
      <c r="K8" s="159"/>
      <c r="L8" s="69"/>
    </row>
    <row r="9" spans="1:13" x14ac:dyDescent="0.2">
      <c r="A9" s="106" t="s">
        <v>48</v>
      </c>
      <c r="B9" s="157">
        <v>197</v>
      </c>
      <c r="C9" s="157">
        <v>204.67</v>
      </c>
      <c r="D9" s="157"/>
      <c r="E9" s="157">
        <v>220.89599999999999</v>
      </c>
      <c r="F9" s="157"/>
      <c r="G9" s="151">
        <v>178.03</v>
      </c>
      <c r="H9" s="149"/>
      <c r="I9" s="199">
        <v>209</v>
      </c>
      <c r="J9" s="154">
        <v>343</v>
      </c>
      <c r="K9" s="159"/>
      <c r="L9" s="69"/>
    </row>
    <row r="10" spans="1:13" x14ac:dyDescent="0.2">
      <c r="A10" s="104" t="s">
        <v>3</v>
      </c>
      <c r="B10" s="76">
        <v>17645</v>
      </c>
      <c r="C10" s="76">
        <v>17543.86</v>
      </c>
      <c r="D10" s="76"/>
      <c r="E10" s="76">
        <v>15668.19535183</v>
      </c>
      <c r="F10" s="76"/>
      <c r="G10" s="253">
        <v>13704.509</v>
      </c>
      <c r="H10" s="148"/>
      <c r="I10" s="254">
        <v>14281</v>
      </c>
      <c r="J10" s="255">
        <v>20932</v>
      </c>
      <c r="K10" s="159"/>
      <c r="L10" s="69"/>
    </row>
    <row r="11" spans="1:13" s="66" customFormat="1" x14ac:dyDescent="0.2">
      <c r="A11" s="105"/>
      <c r="B11" s="157"/>
      <c r="C11" s="157"/>
      <c r="D11" s="157"/>
      <c r="E11" s="157"/>
      <c r="F11" s="157"/>
      <c r="G11" s="151"/>
      <c r="H11" s="148"/>
      <c r="I11" s="199"/>
      <c r="J11" s="154"/>
      <c r="K11" s="158"/>
      <c r="L11" s="95"/>
    </row>
    <row r="12" spans="1:13" ht="14.25" x14ac:dyDescent="0.2">
      <c r="A12" s="105" t="s">
        <v>29</v>
      </c>
      <c r="B12" s="157">
        <v>3574</v>
      </c>
      <c r="C12" s="157">
        <v>5147.8900000000003</v>
      </c>
      <c r="E12" s="157">
        <v>4166.3859999999995</v>
      </c>
      <c r="F12" s="153" t="s">
        <v>43</v>
      </c>
      <c r="G12" s="156">
        <v>4001.6169850000001</v>
      </c>
      <c r="H12" s="150" t="s">
        <v>60</v>
      </c>
      <c r="I12" s="198">
        <v>3770</v>
      </c>
      <c r="J12" s="198">
        <v>6155</v>
      </c>
      <c r="K12" s="159"/>
      <c r="L12" s="69"/>
    </row>
    <row r="13" spans="1:13" ht="14.25" x14ac:dyDescent="0.2">
      <c r="A13" s="105" t="s">
        <v>32</v>
      </c>
      <c r="B13" s="256">
        <v>143</v>
      </c>
      <c r="C13" s="257">
        <v>454.15</v>
      </c>
      <c r="D13" s="257"/>
      <c r="E13" s="257">
        <v>197.84800000000001</v>
      </c>
      <c r="F13" s="257"/>
      <c r="G13" s="156">
        <v>1224.7180000000001</v>
      </c>
      <c r="H13" s="150" t="s">
        <v>61</v>
      </c>
      <c r="I13" s="198">
        <v>1611</v>
      </c>
      <c r="J13" s="198">
        <v>1</v>
      </c>
      <c r="K13" s="159"/>
      <c r="L13" s="36"/>
      <c r="M13" s="67"/>
    </row>
    <row r="14" spans="1:13" x14ac:dyDescent="0.2">
      <c r="A14" s="105"/>
      <c r="B14" s="256"/>
      <c r="C14" s="257"/>
      <c r="D14" s="257"/>
      <c r="E14" s="257"/>
      <c r="F14" s="257"/>
      <c r="G14" s="151"/>
      <c r="H14" s="148"/>
      <c r="I14" s="199"/>
      <c r="J14" s="154"/>
      <c r="K14" s="159"/>
      <c r="L14" s="69"/>
    </row>
    <row r="15" spans="1:13" x14ac:dyDescent="0.2">
      <c r="A15" s="107" t="s">
        <v>15</v>
      </c>
      <c r="B15" s="76">
        <v>21362</v>
      </c>
      <c r="C15" s="76">
        <v>23145.9</v>
      </c>
      <c r="D15" s="76"/>
      <c r="E15" s="76">
        <v>20032.43</v>
      </c>
      <c r="F15" s="76"/>
      <c r="G15" s="253">
        <v>18930.843985</v>
      </c>
      <c r="H15" s="149"/>
      <c r="I15" s="258">
        <v>19662</v>
      </c>
      <c r="J15" s="259">
        <v>27086</v>
      </c>
      <c r="K15" s="159"/>
      <c r="L15" s="69"/>
    </row>
    <row r="16" spans="1:13" ht="14.25" x14ac:dyDescent="0.2">
      <c r="A16" s="108" t="s">
        <v>62</v>
      </c>
      <c r="B16" s="278">
        <f>3155.824</f>
        <v>3155.8240000000001</v>
      </c>
      <c r="C16" s="278">
        <v>4969.1499999999996</v>
      </c>
      <c r="D16" s="93" t="s">
        <v>40</v>
      </c>
      <c r="E16" s="278">
        <v>3430.7060000000001</v>
      </c>
      <c r="F16" s="278"/>
      <c r="G16" s="279">
        <v>4120.1120000000001</v>
      </c>
      <c r="H16" s="280"/>
      <c r="I16" s="281">
        <v>4487</v>
      </c>
      <c r="J16" s="282">
        <v>5951</v>
      </c>
      <c r="K16" s="159"/>
      <c r="L16" s="31"/>
    </row>
    <row r="17" spans="1:12" x14ac:dyDescent="0.2">
      <c r="A17" s="107"/>
      <c r="B17" s="76"/>
      <c r="C17" s="76"/>
      <c r="D17" s="76"/>
      <c r="E17" s="76"/>
      <c r="F17" s="76"/>
      <c r="G17" s="151"/>
      <c r="H17" s="149"/>
      <c r="I17" s="199"/>
      <c r="J17" s="154"/>
      <c r="K17" s="159"/>
      <c r="L17" s="69"/>
    </row>
    <row r="18" spans="1:12" ht="12.75" customHeight="1" x14ac:dyDescent="0.2">
      <c r="A18" s="105" t="s">
        <v>73</v>
      </c>
      <c r="B18" s="157">
        <v>464</v>
      </c>
      <c r="C18" s="157">
        <v>238.78</v>
      </c>
      <c r="D18" s="157"/>
      <c r="E18" s="157">
        <v>262.536</v>
      </c>
      <c r="F18" s="93"/>
      <c r="G18" s="151">
        <v>111.09099999999999</v>
      </c>
      <c r="I18" s="199">
        <v>10</v>
      </c>
      <c r="J18" s="155">
        <v>16</v>
      </c>
      <c r="K18" s="109"/>
      <c r="L18" s="69"/>
    </row>
    <row r="19" spans="1:12" ht="29.25" customHeight="1" x14ac:dyDescent="0.2">
      <c r="A19" s="105" t="s">
        <v>34</v>
      </c>
      <c r="B19" s="157">
        <v>0</v>
      </c>
      <c r="C19" s="157">
        <v>0</v>
      </c>
      <c r="D19" s="157"/>
      <c r="E19" s="157">
        <v>15.718</v>
      </c>
      <c r="F19" s="157"/>
      <c r="G19" s="156">
        <v>0</v>
      </c>
      <c r="H19" s="149"/>
      <c r="I19" s="157">
        <v>0</v>
      </c>
      <c r="J19" s="157">
        <v>0</v>
      </c>
      <c r="K19" s="159"/>
      <c r="L19" s="69"/>
    </row>
    <row r="20" spans="1:12" ht="16.5" customHeight="1" x14ac:dyDescent="0.2">
      <c r="A20" s="110" t="s">
        <v>65</v>
      </c>
      <c r="B20" s="251"/>
      <c r="C20" s="251"/>
      <c r="D20" s="251"/>
      <c r="E20" s="251">
        <v>13295.023999999999</v>
      </c>
      <c r="F20" s="99" t="s">
        <v>44</v>
      </c>
      <c r="G20" s="151"/>
      <c r="H20" s="149"/>
      <c r="I20" s="154"/>
      <c r="J20" s="154"/>
      <c r="K20" s="159"/>
      <c r="L20" s="69"/>
    </row>
    <row r="21" spans="1:12" x14ac:dyDescent="0.2">
      <c r="A21" s="107" t="s">
        <v>16</v>
      </c>
      <c r="B21" s="76">
        <v>21826</v>
      </c>
      <c r="C21" s="76">
        <v>23384.68</v>
      </c>
      <c r="D21" s="76"/>
      <c r="E21" s="76">
        <v>33605.707999999999</v>
      </c>
      <c r="F21" s="76"/>
      <c r="G21" s="260">
        <v>19041.934985</v>
      </c>
      <c r="H21" s="149"/>
      <c r="I21" s="261">
        <v>19671</v>
      </c>
      <c r="J21" s="261">
        <v>27103</v>
      </c>
      <c r="K21" s="159"/>
      <c r="L21" s="69"/>
    </row>
    <row r="22" spans="1:12" ht="25.5" x14ac:dyDescent="0.2">
      <c r="A22" s="107" t="s">
        <v>64</v>
      </c>
      <c r="B22" s="76"/>
      <c r="C22" s="76"/>
      <c r="D22" s="76"/>
      <c r="E22" s="76">
        <v>20310.684000000001</v>
      </c>
      <c r="F22" s="76"/>
      <c r="G22" s="151"/>
      <c r="H22" s="149"/>
      <c r="I22" s="261"/>
      <c r="J22" s="261"/>
      <c r="K22" s="159"/>
      <c r="L22" s="69"/>
    </row>
    <row r="23" spans="1:12" ht="15" customHeight="1" x14ac:dyDescent="0.2">
      <c r="A23" s="108"/>
      <c r="B23" s="157"/>
      <c r="C23" s="157"/>
      <c r="D23" s="157"/>
      <c r="E23" s="157"/>
      <c r="F23" s="157"/>
      <c r="G23" s="151"/>
      <c r="H23" s="148"/>
      <c r="I23" s="154"/>
      <c r="J23" s="154"/>
      <c r="K23" s="159"/>
      <c r="L23" s="69"/>
    </row>
    <row r="24" spans="1:12" ht="14.25" customHeight="1" x14ac:dyDescent="0.2">
      <c r="A24" s="104" t="s">
        <v>66</v>
      </c>
      <c r="B24" s="76">
        <v>1427</v>
      </c>
      <c r="C24" s="76">
        <v>1497.6</v>
      </c>
      <c r="D24" s="76"/>
      <c r="E24" s="76">
        <v>8724.4979999999996</v>
      </c>
      <c r="F24" s="76"/>
      <c r="G24" s="253">
        <v>2124.1462999999999</v>
      </c>
      <c r="H24" s="148"/>
      <c r="I24" s="255">
        <v>2481</v>
      </c>
      <c r="J24" s="255">
        <v>2767</v>
      </c>
      <c r="K24" s="159"/>
      <c r="L24" s="69"/>
    </row>
    <row r="25" spans="1:12" ht="15.75" customHeight="1" x14ac:dyDescent="0.2">
      <c r="A25" s="104" t="s">
        <v>67</v>
      </c>
      <c r="B25" s="76"/>
      <c r="C25" s="76"/>
      <c r="D25" s="76"/>
      <c r="E25" s="76">
        <f>E24-E26</f>
        <v>2013.9629999999997</v>
      </c>
      <c r="F25" s="76"/>
      <c r="G25" s="78"/>
      <c r="H25" s="148"/>
      <c r="I25" s="262"/>
      <c r="J25" s="262"/>
      <c r="K25" s="159"/>
      <c r="L25" s="69"/>
    </row>
    <row r="26" spans="1:12" ht="15" customHeight="1" x14ac:dyDescent="0.2">
      <c r="A26" s="105" t="s">
        <v>99</v>
      </c>
      <c r="B26" s="76"/>
      <c r="C26" s="76"/>
      <c r="D26" s="76"/>
      <c r="E26" s="157">
        <v>6710.5349999999999</v>
      </c>
      <c r="F26" s="93" t="s">
        <v>44</v>
      </c>
      <c r="G26" s="78"/>
      <c r="H26" s="148"/>
      <c r="I26" s="262"/>
      <c r="J26" s="262"/>
      <c r="K26" s="159"/>
      <c r="L26" s="69"/>
    </row>
    <row r="27" spans="1:12" ht="6.75" customHeight="1" x14ac:dyDescent="0.2">
      <c r="A27" s="111"/>
      <c r="B27" s="72"/>
      <c r="C27" s="70"/>
      <c r="D27" s="71"/>
      <c r="E27" s="71"/>
      <c r="F27" s="71"/>
      <c r="G27" s="71"/>
      <c r="H27" s="71"/>
      <c r="I27" s="71"/>
      <c r="J27" s="71"/>
      <c r="K27" s="160"/>
      <c r="L27" s="69"/>
    </row>
    <row r="28" spans="1:12" ht="12" customHeight="1" x14ac:dyDescent="0.2">
      <c r="A28" s="330" t="s">
        <v>85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2"/>
      <c r="L28" s="69"/>
    </row>
    <row r="29" spans="1:12" ht="24" customHeight="1" x14ac:dyDescent="0.2">
      <c r="A29" s="333" t="s">
        <v>108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9"/>
      <c r="L29" s="69"/>
    </row>
    <row r="30" spans="1:12" ht="15.75" customHeight="1" x14ac:dyDescent="0.2">
      <c r="A30" s="333" t="s">
        <v>79</v>
      </c>
      <c r="B30" s="334"/>
      <c r="C30" s="335"/>
      <c r="D30" s="335"/>
      <c r="E30" s="335"/>
      <c r="F30" s="335"/>
      <c r="G30" s="335"/>
      <c r="H30" s="335"/>
      <c r="I30" s="335"/>
      <c r="J30" s="335"/>
      <c r="K30" s="336"/>
      <c r="L30" s="69"/>
    </row>
    <row r="31" spans="1:12" ht="17.25" customHeight="1" x14ac:dyDescent="0.2">
      <c r="A31" s="203" t="s">
        <v>80</v>
      </c>
      <c r="B31" s="200"/>
      <c r="C31" s="201"/>
      <c r="D31" s="201"/>
      <c r="E31" s="201"/>
      <c r="F31" s="201"/>
      <c r="G31" s="201"/>
      <c r="H31" s="201"/>
      <c r="I31" s="201"/>
      <c r="J31" s="201"/>
      <c r="K31" s="202"/>
      <c r="L31" s="69"/>
    </row>
    <row r="32" spans="1:12" ht="23.25" customHeight="1" x14ac:dyDescent="0.2">
      <c r="A32" s="333" t="s">
        <v>82</v>
      </c>
      <c r="B32" s="334"/>
      <c r="C32" s="334"/>
      <c r="D32" s="334"/>
      <c r="E32" s="334"/>
      <c r="F32" s="334"/>
      <c r="G32" s="334"/>
      <c r="H32" s="334"/>
      <c r="I32" s="334"/>
      <c r="J32" s="334"/>
      <c r="K32" s="202"/>
      <c r="L32" s="69"/>
    </row>
    <row r="33" spans="1:11" s="69" customFormat="1" ht="15.75" customHeight="1" x14ac:dyDescent="0.2">
      <c r="A33" s="333" t="s">
        <v>83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7"/>
    </row>
    <row r="34" spans="1:11" ht="24.75" customHeight="1" x14ac:dyDescent="0.2">
      <c r="A34" s="324" t="s">
        <v>84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6"/>
    </row>
    <row r="35" spans="1:11" ht="13.5" customHeight="1" x14ac:dyDescent="0.2">
      <c r="B35" s="65"/>
      <c r="C35" s="65"/>
      <c r="D35" s="65"/>
      <c r="E35" s="65"/>
      <c r="F35" s="65"/>
      <c r="G35" s="65"/>
      <c r="H35" s="65"/>
      <c r="I35" s="65"/>
      <c r="J35" s="65"/>
    </row>
    <row r="38" spans="1:11" s="69" customFormat="1" x14ac:dyDescent="0.2">
      <c r="A38" s="65"/>
      <c r="B38" s="13"/>
      <c r="C38" s="13"/>
      <c r="D38" s="13"/>
      <c r="E38" s="12"/>
      <c r="F38" s="12"/>
      <c r="G38" s="12"/>
      <c r="H38" s="12"/>
      <c r="I38" s="18"/>
      <c r="J38" s="18"/>
      <c r="K38" s="65"/>
    </row>
    <row r="39" spans="1:11" x14ac:dyDescent="0.2">
      <c r="B39" s="69"/>
      <c r="C39" s="69"/>
      <c r="D39" s="69"/>
      <c r="E39" s="69"/>
      <c r="F39" s="69"/>
      <c r="G39" s="69"/>
      <c r="H39" s="69"/>
      <c r="I39" s="68"/>
      <c r="J39" s="68"/>
      <c r="K39" s="69"/>
    </row>
  </sheetData>
  <mergeCells count="7">
    <mergeCell ref="A34:K34"/>
    <mergeCell ref="A1:K1"/>
    <mergeCell ref="A28:K28"/>
    <mergeCell ref="A30:K30"/>
    <mergeCell ref="A33:K33"/>
    <mergeCell ref="A32:J32"/>
    <mergeCell ref="A29:K29"/>
  </mergeCells>
  <phoneticPr fontId="14" type="noConversion"/>
  <printOptions gridLinesSet="0"/>
  <pageMargins left="0.39370078740157483" right="0.19685039370078741" top="0.51181102362204722" bottom="0.51181102362204722" header="0.51181102362204722" footer="0.7086614173228347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zoomScaleNormal="100" workbookViewId="0">
      <selection sqref="A1:H1"/>
    </sheetView>
  </sheetViews>
  <sheetFormatPr defaultRowHeight="12.75" x14ac:dyDescent="0.2"/>
  <cols>
    <col min="1" max="1" width="40" style="7" customWidth="1"/>
    <col min="2" max="2" width="14" style="7" customWidth="1"/>
    <col min="3" max="3" width="12.83203125" style="22" customWidth="1"/>
    <col min="4" max="4" width="13.83203125" style="7" customWidth="1"/>
    <col min="5" max="6" width="14" style="22" customWidth="1"/>
    <col min="7" max="7" width="12.6640625" style="22" customWidth="1"/>
    <col min="8" max="8" width="4.83203125" style="22" customWidth="1"/>
    <col min="9" max="9" width="4.83203125" style="7" customWidth="1"/>
    <col min="10" max="16" width="9.33203125" style="7"/>
    <col min="17" max="17" width="36.1640625" style="7" customWidth="1"/>
    <col min="18" max="18" width="12.83203125" style="7" customWidth="1"/>
    <col min="19" max="19" width="2.6640625" style="7" customWidth="1"/>
    <col min="20" max="20" width="13.6640625" style="7" customWidth="1"/>
    <col min="21" max="21" width="3" style="7" customWidth="1"/>
    <col min="22" max="22" width="12.83203125" style="7" customWidth="1"/>
    <col min="23" max="23" width="3.5" style="7" customWidth="1"/>
    <col min="24" max="24" width="14.1640625" style="7" customWidth="1"/>
    <col min="25" max="25" width="3.83203125" style="7" customWidth="1"/>
    <col min="26" max="26" width="13.6640625" style="7" customWidth="1"/>
    <col min="27" max="27" width="4.1640625" style="7" customWidth="1"/>
    <col min="28" max="16384" width="9.33203125" style="7"/>
  </cols>
  <sheetData>
    <row r="1" spans="1:13" x14ac:dyDescent="0.2">
      <c r="A1" s="343" t="s">
        <v>101</v>
      </c>
      <c r="B1" s="344"/>
      <c r="C1" s="344"/>
      <c r="D1" s="344"/>
      <c r="E1" s="344"/>
      <c r="F1" s="344"/>
      <c r="G1" s="344"/>
      <c r="H1" s="345"/>
      <c r="I1" s="341"/>
    </row>
    <row r="2" spans="1:13" s="8" customFormat="1" x14ac:dyDescent="0.2">
      <c r="A2" s="113"/>
      <c r="B2" s="75"/>
      <c r="C2" s="75"/>
      <c r="D2" s="85"/>
      <c r="E2" s="73"/>
      <c r="F2" s="73"/>
      <c r="G2" s="73" t="s">
        <v>0</v>
      </c>
      <c r="H2" s="236"/>
      <c r="I2" s="341"/>
      <c r="K2" s="340"/>
      <c r="L2" s="340"/>
      <c r="M2" s="340"/>
    </row>
    <row r="3" spans="1:13" s="8" customFormat="1" x14ac:dyDescent="0.2">
      <c r="A3" s="113"/>
      <c r="B3" s="73" t="s">
        <v>42</v>
      </c>
      <c r="C3" s="73" t="s">
        <v>47</v>
      </c>
      <c r="D3" s="85" t="s">
        <v>57</v>
      </c>
      <c r="E3" s="73" t="s">
        <v>59</v>
      </c>
      <c r="F3" s="73" t="s">
        <v>81</v>
      </c>
      <c r="G3" s="73" t="s">
        <v>100</v>
      </c>
      <c r="H3" s="236"/>
      <c r="I3" s="6"/>
      <c r="K3" s="340"/>
      <c r="L3" s="340"/>
      <c r="M3" s="340"/>
    </row>
    <row r="4" spans="1:13" s="8" customFormat="1" ht="15.75" x14ac:dyDescent="0.2">
      <c r="A4" s="248"/>
      <c r="B4" s="74" t="s">
        <v>68</v>
      </c>
      <c r="C4" s="161"/>
      <c r="D4" s="161"/>
      <c r="E4" s="34"/>
      <c r="F4" s="162"/>
      <c r="G4" s="162" t="s">
        <v>14</v>
      </c>
      <c r="H4" s="237"/>
      <c r="I4" s="39"/>
      <c r="K4" s="340"/>
      <c r="L4" s="340"/>
      <c r="M4" s="340"/>
    </row>
    <row r="5" spans="1:13" s="8" customFormat="1" ht="15.75" x14ac:dyDescent="0.2">
      <c r="A5" s="248"/>
      <c r="B5" s="75"/>
      <c r="C5" s="161"/>
      <c r="D5" s="38"/>
      <c r="E5" s="163"/>
      <c r="F5" s="163"/>
      <c r="G5" s="163"/>
      <c r="H5" s="238"/>
      <c r="I5" s="6"/>
    </row>
    <row r="6" spans="1:13" s="9" customFormat="1" x14ac:dyDescent="0.2">
      <c r="A6" s="136" t="s">
        <v>10</v>
      </c>
      <c r="B6" s="217">
        <v>5391.5820000000003</v>
      </c>
      <c r="C6" s="98">
        <v>6106.57</v>
      </c>
      <c r="D6" s="218">
        <v>5495.0339999999997</v>
      </c>
      <c r="E6" s="218">
        <v>4528.4867341600002</v>
      </c>
      <c r="F6" s="219">
        <v>3742</v>
      </c>
      <c r="G6" s="219">
        <v>4394</v>
      </c>
      <c r="H6" s="238"/>
      <c r="I6" s="26"/>
    </row>
    <row r="7" spans="1:13" s="9" customFormat="1" x14ac:dyDescent="0.2">
      <c r="A7" s="136" t="s">
        <v>39</v>
      </c>
      <c r="B7" s="217">
        <v>5851.0010000000002</v>
      </c>
      <c r="C7" s="98">
        <v>7942.89</v>
      </c>
      <c r="D7" s="220">
        <v>6574.1620000000003</v>
      </c>
      <c r="E7" s="220">
        <v>6045.6180000000004</v>
      </c>
      <c r="F7" s="219">
        <v>6615</v>
      </c>
      <c r="G7" s="219">
        <v>8370</v>
      </c>
      <c r="H7" s="238"/>
      <c r="I7" s="26"/>
    </row>
    <row r="8" spans="1:13" s="9" customFormat="1" x14ac:dyDescent="0.2">
      <c r="A8" s="249" t="s">
        <v>86</v>
      </c>
      <c r="B8" s="283">
        <v>2698.6590000000001</v>
      </c>
      <c r="C8" s="283">
        <v>4519.6980000000003</v>
      </c>
      <c r="D8" s="221">
        <v>3136.527</v>
      </c>
      <c r="E8" s="221">
        <v>3015.64</v>
      </c>
      <c r="F8" s="284">
        <v>3502</v>
      </c>
      <c r="G8" s="284">
        <v>4499</v>
      </c>
      <c r="H8" s="239"/>
      <c r="I8" s="26"/>
    </row>
    <row r="9" spans="1:13" s="9" customFormat="1" x14ac:dyDescent="0.2">
      <c r="A9" s="136" t="s">
        <v>56</v>
      </c>
      <c r="B9" s="217">
        <v>287.62900000000002</v>
      </c>
      <c r="C9" s="16">
        <v>312.471</v>
      </c>
      <c r="D9" s="218">
        <v>253.11411853999999</v>
      </c>
      <c r="E9" s="218">
        <v>206.64500000000001</v>
      </c>
      <c r="F9" s="16">
        <v>343.04700000000003</v>
      </c>
      <c r="G9" s="16">
        <v>418</v>
      </c>
      <c r="H9" s="239"/>
      <c r="I9" s="26"/>
    </row>
    <row r="10" spans="1:13" s="9" customFormat="1" ht="14.25" x14ac:dyDescent="0.2">
      <c r="A10" s="136" t="s">
        <v>87</v>
      </c>
      <c r="B10" s="217" t="s">
        <v>28</v>
      </c>
      <c r="C10" s="217" t="s">
        <v>28</v>
      </c>
      <c r="D10" s="220" t="s">
        <v>28</v>
      </c>
      <c r="E10" s="220" t="s">
        <v>28</v>
      </c>
      <c r="F10" s="219">
        <v>4</v>
      </c>
      <c r="G10" s="219">
        <v>5</v>
      </c>
      <c r="H10" s="239"/>
      <c r="I10" s="26"/>
    </row>
    <row r="11" spans="1:13" s="9" customFormat="1" ht="14.25" x14ac:dyDescent="0.2">
      <c r="A11" s="136" t="s">
        <v>9</v>
      </c>
      <c r="B11" s="217">
        <v>4514.4520000000002</v>
      </c>
      <c r="C11" s="217">
        <v>4062.7330000000002</v>
      </c>
      <c r="D11" s="220">
        <v>3274.2910000000002</v>
      </c>
      <c r="E11" s="220">
        <v>3730.7809999999999</v>
      </c>
      <c r="F11" s="16">
        <v>3969</v>
      </c>
      <c r="G11" s="16">
        <v>6562</v>
      </c>
      <c r="H11" s="240" t="s">
        <v>43</v>
      </c>
      <c r="I11" s="26"/>
    </row>
    <row r="12" spans="1:13" s="302" customFormat="1" x14ac:dyDescent="0.2">
      <c r="A12" s="298" t="s">
        <v>102</v>
      </c>
      <c r="B12" s="221">
        <v>0</v>
      </c>
      <c r="C12" s="221">
        <v>0</v>
      </c>
      <c r="D12" s="233">
        <v>0</v>
      </c>
      <c r="E12" s="221">
        <v>652</v>
      </c>
      <c r="F12" s="221">
        <v>414.44400000000002</v>
      </c>
      <c r="G12" s="299">
        <v>834</v>
      </c>
      <c r="H12" s="300"/>
      <c r="I12" s="301"/>
    </row>
    <row r="13" spans="1:13" s="9" customFormat="1" x14ac:dyDescent="0.2">
      <c r="A13" s="136" t="s">
        <v>49</v>
      </c>
      <c r="B13" s="217">
        <v>1244.9010000000001</v>
      </c>
      <c r="C13" s="98">
        <v>1146.931</v>
      </c>
      <c r="D13" s="218">
        <v>1102.2606747899999</v>
      </c>
      <c r="E13" s="218">
        <v>876.90499999999997</v>
      </c>
      <c r="F13" s="36">
        <v>830</v>
      </c>
      <c r="G13" s="16">
        <v>1370</v>
      </c>
      <c r="H13" s="238"/>
      <c r="I13" s="26"/>
    </row>
    <row r="14" spans="1:13" s="9" customFormat="1" x14ac:dyDescent="0.2">
      <c r="A14" s="136" t="s">
        <v>50</v>
      </c>
      <c r="B14" s="217">
        <v>570.75599999999997</v>
      </c>
      <c r="C14" s="98">
        <v>530.82299999999998</v>
      </c>
      <c r="D14" s="218">
        <v>488.24855850000006</v>
      </c>
      <c r="E14" s="218">
        <v>525.82842099999993</v>
      </c>
      <c r="F14" s="219">
        <v>580.50199999999995</v>
      </c>
      <c r="G14" s="36">
        <v>864</v>
      </c>
      <c r="H14" s="241"/>
      <c r="I14" s="26"/>
    </row>
    <row r="15" spans="1:13" s="9" customFormat="1" x14ac:dyDescent="0.2">
      <c r="A15" s="136" t="s">
        <v>53</v>
      </c>
      <c r="B15" s="217">
        <v>923.74699999999996</v>
      </c>
      <c r="C15" s="36">
        <v>832.93499999999995</v>
      </c>
      <c r="D15" s="222">
        <v>653</v>
      </c>
      <c r="E15" s="222">
        <v>879.41698499999995</v>
      </c>
      <c r="F15" s="16">
        <v>1129</v>
      </c>
      <c r="G15" s="219">
        <v>1671</v>
      </c>
      <c r="H15" s="238"/>
      <c r="I15" s="26"/>
    </row>
    <row r="16" spans="1:13" s="9" customFormat="1" x14ac:dyDescent="0.2">
      <c r="A16" s="136" t="s">
        <v>25</v>
      </c>
      <c r="B16" s="217">
        <v>703.97500000000002</v>
      </c>
      <c r="C16" s="16">
        <v>601.71500000000003</v>
      </c>
      <c r="D16" s="218">
        <v>537.7879999999999</v>
      </c>
      <c r="E16" s="218">
        <v>499.92759999999998</v>
      </c>
      <c r="F16" s="219">
        <v>480.64299999999997</v>
      </c>
      <c r="G16" s="16">
        <v>832</v>
      </c>
      <c r="H16" s="238"/>
      <c r="I16" s="26"/>
    </row>
    <row r="17" spans="1:11" s="9" customFormat="1" x14ac:dyDescent="0.2">
      <c r="A17" s="136" t="s">
        <v>38</v>
      </c>
      <c r="B17" s="217">
        <v>189.13200000000001</v>
      </c>
      <c r="C17" s="98">
        <v>194.517</v>
      </c>
      <c r="D17" s="218">
        <v>136.47899999999998</v>
      </c>
      <c r="E17" s="218">
        <v>172.37402019999999</v>
      </c>
      <c r="F17" s="16">
        <v>178.33</v>
      </c>
      <c r="G17" s="219">
        <v>298</v>
      </c>
      <c r="H17" s="238"/>
      <c r="I17" s="26"/>
    </row>
    <row r="18" spans="1:11" s="9" customFormat="1" x14ac:dyDescent="0.2">
      <c r="A18" s="136" t="s">
        <v>51</v>
      </c>
      <c r="B18" s="217">
        <v>1388.962</v>
      </c>
      <c r="C18" s="98">
        <v>1109.8679999999999</v>
      </c>
      <c r="D18" s="218">
        <v>1160.2149999999999</v>
      </c>
      <c r="E18" s="218">
        <v>1263.7760000000001</v>
      </c>
      <c r="F18" s="16">
        <v>1325</v>
      </c>
      <c r="G18" s="16">
        <v>1965</v>
      </c>
      <c r="H18" s="238"/>
      <c r="I18" s="26"/>
    </row>
    <row r="19" spans="1:11" x14ac:dyDescent="0.2">
      <c r="A19" s="136" t="s">
        <v>52</v>
      </c>
      <c r="B19" s="234">
        <v>295</v>
      </c>
      <c r="C19" s="36">
        <v>304.447</v>
      </c>
      <c r="D19" s="222">
        <v>358.23700000000002</v>
      </c>
      <c r="E19" s="222">
        <v>201.08500000000001</v>
      </c>
      <c r="F19" s="235">
        <v>464</v>
      </c>
      <c r="G19" s="16">
        <v>339</v>
      </c>
      <c r="H19" s="238"/>
      <c r="I19" s="17"/>
    </row>
    <row r="20" spans="1:11" ht="15.75" x14ac:dyDescent="0.2">
      <c r="A20" s="113"/>
      <c r="B20" s="9"/>
      <c r="C20" s="191"/>
      <c r="D20" s="9"/>
      <c r="E20" s="191"/>
      <c r="F20" s="191"/>
      <c r="G20" s="91"/>
      <c r="H20" s="242"/>
      <c r="I20" s="17"/>
      <c r="K20" s="9"/>
    </row>
    <row r="21" spans="1:11" x14ac:dyDescent="0.2">
      <c r="A21" s="113" t="s">
        <v>15</v>
      </c>
      <c r="B21" s="31">
        <v>21362</v>
      </c>
      <c r="C21" s="31">
        <v>23145.9</v>
      </c>
      <c r="D21" s="31">
        <v>20032.43</v>
      </c>
      <c r="E21" s="31">
        <v>18930.843760360003</v>
      </c>
      <c r="F21" s="223">
        <v>19660.930453000001</v>
      </c>
      <c r="G21" s="224">
        <v>27087</v>
      </c>
      <c r="H21" s="236"/>
      <c r="I21" s="17"/>
    </row>
    <row r="22" spans="1:11" x14ac:dyDescent="0.2">
      <c r="A22" s="250"/>
      <c r="B22" s="244"/>
      <c r="C22" s="244"/>
      <c r="D22" s="244"/>
      <c r="E22" s="244"/>
      <c r="F22" s="245"/>
      <c r="G22" s="246"/>
      <c r="H22" s="247"/>
      <c r="I22" s="17"/>
    </row>
    <row r="23" spans="1:11" x14ac:dyDescent="0.2">
      <c r="A23" s="346" t="s">
        <v>88</v>
      </c>
      <c r="B23" s="342"/>
      <c r="C23" s="342"/>
      <c r="D23" s="342"/>
      <c r="E23" s="342"/>
      <c r="F23" s="342"/>
      <c r="G23" s="342"/>
      <c r="H23" s="347"/>
      <c r="I23" s="17"/>
    </row>
    <row r="24" spans="1:11" ht="24.75" customHeight="1" x14ac:dyDescent="0.2">
      <c r="A24" s="348" t="s">
        <v>110</v>
      </c>
      <c r="B24" s="349"/>
      <c r="C24" s="349"/>
      <c r="D24" s="349"/>
      <c r="E24" s="349"/>
      <c r="F24" s="349"/>
      <c r="G24" s="349"/>
      <c r="H24" s="243"/>
      <c r="I24" s="9"/>
    </row>
    <row r="25" spans="1:11" ht="12.75" customHeight="1" x14ac:dyDescent="0.2">
      <c r="A25" s="148"/>
      <c r="B25" s="112"/>
      <c r="C25" s="97"/>
      <c r="D25" s="112"/>
      <c r="E25" s="97"/>
      <c r="F25" s="97"/>
      <c r="G25" s="97"/>
      <c r="H25" s="94"/>
    </row>
    <row r="26" spans="1:11" ht="12.75" customHeight="1" x14ac:dyDescent="0.2">
      <c r="A26" s="148"/>
      <c r="B26" s="112"/>
      <c r="C26" s="97"/>
      <c r="D26" s="112"/>
      <c r="E26" s="97"/>
      <c r="F26" s="97"/>
      <c r="G26" s="97"/>
      <c r="H26" s="94"/>
    </row>
    <row r="27" spans="1:11" ht="34.5" customHeight="1" x14ac:dyDescent="0.2">
      <c r="A27" s="342"/>
      <c r="B27" s="342"/>
      <c r="C27" s="342"/>
      <c r="D27" s="342"/>
      <c r="E27" s="342"/>
      <c r="F27" s="342"/>
      <c r="G27" s="342"/>
      <c r="H27" s="342"/>
    </row>
    <row r="28" spans="1:11" s="29" customFormat="1" x14ac:dyDescent="0.2">
      <c r="A28" s="188"/>
      <c r="B28" s="189"/>
      <c r="C28" s="190"/>
      <c r="D28" s="189"/>
      <c r="E28" s="190"/>
      <c r="F28" s="190"/>
      <c r="G28" s="190"/>
      <c r="H28" s="191"/>
    </row>
  </sheetData>
  <mergeCells count="6">
    <mergeCell ref="K2:M4"/>
    <mergeCell ref="I1:I2"/>
    <mergeCell ref="A27:H27"/>
    <mergeCell ref="A1:H1"/>
    <mergeCell ref="A23:H23"/>
    <mergeCell ref="A24:G24"/>
  </mergeCells>
  <phoneticPr fontId="14" type="noConversion"/>
  <pageMargins left="0.7" right="0.7" top="0.75" bottom="0.75" header="0.3" footer="0.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1"/>
  <sheetViews>
    <sheetView showGridLines="0" workbookViewId="0"/>
  </sheetViews>
  <sheetFormatPr defaultRowHeight="12.75" x14ac:dyDescent="0.2"/>
  <cols>
    <col min="1" max="1" width="36.33203125" style="7" customWidth="1"/>
    <col min="2" max="2" width="12.6640625" style="7" customWidth="1"/>
    <col min="3" max="3" width="3" style="7" customWidth="1"/>
    <col min="4" max="4" width="12.83203125" style="7" customWidth="1"/>
    <col min="5" max="6" width="11.83203125" style="7" customWidth="1"/>
    <col min="7" max="7" width="13.1640625" style="7" customWidth="1"/>
    <col min="8" max="8" width="13.6640625" style="7" customWidth="1"/>
    <col min="9" max="9" width="10.6640625" style="7" customWidth="1"/>
    <col min="10" max="10" width="20" style="7" customWidth="1"/>
    <col min="11" max="12" width="9.33203125" style="7"/>
    <col min="13" max="13" width="22.5" style="7" customWidth="1"/>
    <col min="14" max="16384" width="9.33203125" style="7"/>
  </cols>
  <sheetData>
    <row r="1" spans="1:8" ht="14.25" x14ac:dyDescent="0.2">
      <c r="A1" s="303" t="s">
        <v>120</v>
      </c>
      <c r="B1" s="304"/>
      <c r="C1" s="304"/>
      <c r="D1" s="304"/>
      <c r="E1" s="305"/>
      <c r="F1" s="305"/>
      <c r="G1" s="305"/>
      <c r="H1" s="306"/>
    </row>
    <row r="2" spans="1:8" ht="19.5" customHeight="1" x14ac:dyDescent="0.2">
      <c r="A2" s="114"/>
      <c r="B2" s="352"/>
      <c r="C2" s="352"/>
      <c r="D2" s="352"/>
      <c r="E2" s="30"/>
      <c r="F2" s="6"/>
      <c r="G2" s="6"/>
      <c r="H2" s="47" t="s">
        <v>0</v>
      </c>
    </row>
    <row r="3" spans="1:8" s="3" customFormat="1" ht="19.5" customHeight="1" x14ac:dyDescent="0.2">
      <c r="A3" s="115"/>
      <c r="B3" s="34" t="s">
        <v>42</v>
      </c>
      <c r="C3" s="6"/>
      <c r="D3" s="6" t="s">
        <v>47</v>
      </c>
      <c r="E3" s="6" t="s">
        <v>57</v>
      </c>
      <c r="F3" s="6" t="s">
        <v>59</v>
      </c>
      <c r="G3" s="6" t="s">
        <v>81</v>
      </c>
      <c r="H3" s="47" t="s">
        <v>100</v>
      </c>
    </row>
    <row r="4" spans="1:8" ht="12.75" customHeight="1" x14ac:dyDescent="0.2">
      <c r="A4" s="116"/>
      <c r="B4" s="34"/>
      <c r="C4" s="34"/>
      <c r="D4" s="34"/>
      <c r="E4" s="34"/>
      <c r="G4" s="34"/>
      <c r="H4" s="43" t="s">
        <v>14</v>
      </c>
    </row>
    <row r="5" spans="1:8" ht="7.5" customHeight="1" x14ac:dyDescent="0.2">
      <c r="A5" s="116"/>
      <c r="B5" s="34"/>
      <c r="C5" s="34"/>
      <c r="D5" s="34"/>
      <c r="E5" s="34"/>
      <c r="G5" s="9"/>
      <c r="H5" s="117"/>
    </row>
    <row r="6" spans="1:8" x14ac:dyDescent="0.2">
      <c r="A6" s="118" t="s">
        <v>17</v>
      </c>
      <c r="B6" s="37">
        <f>77.404+1639.921+1757.287</f>
        <v>3474.6120000000001</v>
      </c>
      <c r="C6" s="37"/>
      <c r="D6" s="37">
        <f>45.65+1517.574+1753.662</f>
        <v>3316.8860000000004</v>
      </c>
      <c r="E6" s="36">
        <f>213.029+1395+1599.094</f>
        <v>3207.123</v>
      </c>
      <c r="F6" s="45">
        <f>21.441+1540.549+1407.691</f>
        <v>2969.681</v>
      </c>
      <c r="G6" s="45">
        <v>3251.28</v>
      </c>
      <c r="H6" s="119">
        <v>4777</v>
      </c>
    </row>
    <row r="7" spans="1:8" x14ac:dyDescent="0.2">
      <c r="A7" s="120" t="s">
        <v>18</v>
      </c>
      <c r="B7" s="37">
        <v>4381.1899999999996</v>
      </c>
      <c r="C7" s="37"/>
      <c r="D7" s="37">
        <v>4391.9340000000002</v>
      </c>
      <c r="E7" s="36">
        <f>3839.585</f>
        <v>3839.585</v>
      </c>
      <c r="F7" s="45">
        <v>3245.72</v>
      </c>
      <c r="G7" s="45">
        <v>2918.92</v>
      </c>
      <c r="H7" s="119">
        <v>4041</v>
      </c>
    </row>
    <row r="8" spans="1:8" ht="14.25" x14ac:dyDescent="0.2">
      <c r="A8" s="121" t="s">
        <v>19</v>
      </c>
      <c r="B8" s="37">
        <f>4029.78+1.785</f>
        <v>4031.5650000000001</v>
      </c>
      <c r="C8" s="61" t="s">
        <v>89</v>
      </c>
      <c r="D8" s="37">
        <f>4074.342+9.133</f>
        <v>4083.4749999999999</v>
      </c>
      <c r="E8" s="36">
        <f>3802.649+8.422</f>
        <v>3811.0709999999999</v>
      </c>
      <c r="F8" s="45">
        <v>3374.9569999999999</v>
      </c>
      <c r="G8" s="45">
        <v>3504.24</v>
      </c>
      <c r="H8" s="119">
        <v>5909</v>
      </c>
    </row>
    <row r="9" spans="1:8" ht="14.25" x14ac:dyDescent="0.2">
      <c r="A9" s="120" t="s">
        <v>20</v>
      </c>
      <c r="B9" s="37">
        <v>3535.5160000000001</v>
      </c>
      <c r="C9" s="61" t="s">
        <v>41</v>
      </c>
      <c r="D9" s="37">
        <v>3703.2629999999999</v>
      </c>
      <c r="E9" s="36">
        <f>3236.005</f>
        <v>3236.0050000000001</v>
      </c>
      <c r="F9" s="45">
        <v>2867.9250000000002</v>
      </c>
      <c r="G9" s="45">
        <v>3089.5</v>
      </c>
      <c r="H9" s="119">
        <v>4021</v>
      </c>
    </row>
    <row r="10" spans="1:8" ht="14.25" x14ac:dyDescent="0.2">
      <c r="A10" s="120" t="s">
        <v>21</v>
      </c>
      <c r="B10" s="37">
        <v>1634.6949999999999</v>
      </c>
      <c r="C10" s="61" t="s">
        <v>41</v>
      </c>
      <c r="D10" s="37">
        <v>1622.6679999999999</v>
      </c>
      <c r="E10" s="36">
        <f>1530.489</f>
        <v>1530.489</v>
      </c>
      <c r="F10" s="45">
        <v>1434.6279999999999</v>
      </c>
      <c r="G10" s="45">
        <v>1718.85</v>
      </c>
      <c r="H10" s="119">
        <v>2645</v>
      </c>
    </row>
    <row r="11" spans="1:8" x14ac:dyDescent="0.2">
      <c r="A11" s="118" t="s">
        <v>22</v>
      </c>
      <c r="B11" s="37">
        <v>4304.82</v>
      </c>
      <c r="C11" s="37"/>
      <c r="D11" s="37">
        <f>38.902+81.961+78.161+169.67+161.883+499.648+25.857+12.839+4969.154-10.405</f>
        <v>6027.670000000001</v>
      </c>
      <c r="E11" s="36">
        <f>(28.8+63.988+54.439+125.58+163.793+548.402+8.89+5.391+3430.706)-21.832</f>
        <v>4408.1570000000002</v>
      </c>
      <c r="F11" s="45">
        <v>5038.1499999999996</v>
      </c>
      <c r="G11" s="45">
        <f>5429.3-250.547</f>
        <v>5178.7530000000006</v>
      </c>
      <c r="H11" s="119">
        <f>6996-(362.569+1.482)-939</f>
        <v>5692.9489999999996</v>
      </c>
    </row>
    <row r="12" spans="1:8" ht="17.25" customHeight="1" x14ac:dyDescent="0.2">
      <c r="A12" s="44" t="s">
        <v>24</v>
      </c>
      <c r="B12" s="32">
        <f>SUM(B6:B11)</f>
        <v>21362.398000000001</v>
      </c>
      <c r="C12" s="32"/>
      <c r="D12" s="32">
        <f>SUM(D6:D11)</f>
        <v>23145.896000000004</v>
      </c>
      <c r="E12" s="32">
        <f>SUM(E6:E11)</f>
        <v>20032.43</v>
      </c>
      <c r="F12" s="21">
        <f>SUM(F6:F11)</f>
        <v>18931.061000000002</v>
      </c>
      <c r="G12" s="21">
        <f>SUM(G6:G11)</f>
        <v>19661.543000000001</v>
      </c>
      <c r="H12" s="122">
        <f>SUM(H6:H11)</f>
        <v>27085.949000000001</v>
      </c>
    </row>
    <row r="13" spans="1:8" ht="7.5" customHeight="1" x14ac:dyDescent="0.2">
      <c r="A13" s="44"/>
      <c r="B13" s="32"/>
      <c r="C13" s="32"/>
      <c r="D13" s="32"/>
      <c r="E13" s="32"/>
      <c r="F13" s="9"/>
      <c r="G13" s="45"/>
      <c r="H13" s="119"/>
    </row>
    <row r="14" spans="1:8" ht="12.75" customHeight="1" x14ac:dyDescent="0.2">
      <c r="A14" s="127"/>
      <c r="B14" s="129"/>
      <c r="C14" s="129"/>
      <c r="D14" s="129"/>
      <c r="E14" s="128"/>
      <c r="F14" s="164"/>
      <c r="G14" s="128"/>
      <c r="H14" s="130"/>
    </row>
    <row r="15" spans="1:8" ht="9.75" customHeight="1" x14ac:dyDescent="0.2">
      <c r="A15" s="116" t="s">
        <v>123</v>
      </c>
      <c r="B15" s="34"/>
      <c r="C15" s="34"/>
      <c r="D15" s="34"/>
      <c r="E15" s="38"/>
      <c r="F15" s="9"/>
      <c r="G15" s="45"/>
      <c r="H15" s="119"/>
    </row>
    <row r="16" spans="1:8" ht="14.25" customHeight="1" x14ac:dyDescent="0.2">
      <c r="A16" s="118" t="s">
        <v>17</v>
      </c>
      <c r="B16" s="62">
        <f t="shared" ref="B16:B21" si="0">(B6/B$12)*100</f>
        <v>16.265084097768423</v>
      </c>
      <c r="C16" s="62"/>
      <c r="D16" s="62">
        <f>(D6/D$12)*100</f>
        <v>14.330341759074697</v>
      </c>
      <c r="E16" s="54">
        <f>(E6/E$12)*100</f>
        <v>16.009655343859929</v>
      </c>
      <c r="F16" s="54">
        <f>(F6/F$12)*100</f>
        <v>15.686817553437708</v>
      </c>
      <c r="G16" s="54">
        <f>(G6/G$12)*100</f>
        <v>16.536240314404623</v>
      </c>
      <c r="H16" s="123">
        <f>(H6/H$12)*100</f>
        <v>17.636450544893219</v>
      </c>
    </row>
    <row r="17" spans="1:8" x14ac:dyDescent="0.2">
      <c r="A17" s="120" t="s">
        <v>18</v>
      </c>
      <c r="B17" s="62">
        <f t="shared" si="0"/>
        <v>20.508886689593552</v>
      </c>
      <c r="C17" s="62"/>
      <c r="D17" s="62">
        <f>(D7/D$12)*100</f>
        <v>18.97500101097836</v>
      </c>
      <c r="E17" s="54">
        <f>(E7/E$12*100)</f>
        <v>19.166845959277033</v>
      </c>
      <c r="F17" s="54">
        <f t="shared" ref="F17:H21" si="1">(F7/F$12)*100</f>
        <v>17.144945019193585</v>
      </c>
      <c r="G17" s="54">
        <f>(G7/G$12)*100</f>
        <v>14.845833818841175</v>
      </c>
      <c r="H17" s="123">
        <f t="shared" si="1"/>
        <v>14.919174513693429</v>
      </c>
    </row>
    <row r="18" spans="1:8" ht="14.25" x14ac:dyDescent="0.2">
      <c r="A18" s="121" t="s">
        <v>19</v>
      </c>
      <c r="B18" s="62">
        <f t="shared" si="0"/>
        <v>18.872249267146881</v>
      </c>
      <c r="C18" s="61" t="s">
        <v>89</v>
      </c>
      <c r="D18" s="62">
        <f>(D8/D$12)*100</f>
        <v>17.642328471535514</v>
      </c>
      <c r="E18" s="54">
        <f>(E8/E$12*100)</f>
        <v>19.024506762284954</v>
      </c>
      <c r="F18" s="54">
        <f t="shared" si="1"/>
        <v>17.827616740551413</v>
      </c>
      <c r="G18" s="54">
        <f>(G8/G$12)*100</f>
        <v>17.82281278737889</v>
      </c>
      <c r="H18" s="123">
        <f t="shared" si="1"/>
        <v>21.815739223314644</v>
      </c>
    </row>
    <row r="19" spans="1:8" ht="13.5" customHeight="1" x14ac:dyDescent="0.2">
      <c r="A19" s="120" t="s">
        <v>20</v>
      </c>
      <c r="B19" s="62">
        <f t="shared" si="0"/>
        <v>16.550183177001006</v>
      </c>
      <c r="C19" s="61" t="s">
        <v>41</v>
      </c>
      <c r="D19" s="62">
        <f>(D9/D$12)*100</f>
        <v>15.99965281102101</v>
      </c>
      <c r="E19" s="54">
        <f>(E9/E$12*100)</f>
        <v>16.153831562122019</v>
      </c>
      <c r="F19" s="54">
        <f t="shared" si="1"/>
        <v>15.149309381022015</v>
      </c>
      <c r="G19" s="54">
        <f>(G9/G$12)*100</f>
        <v>15.713415778202148</v>
      </c>
      <c r="H19" s="123">
        <f t="shared" si="1"/>
        <v>14.845335491106477</v>
      </c>
    </row>
    <row r="20" spans="1:8" ht="14.25" x14ac:dyDescent="0.2">
      <c r="A20" s="120" t="s">
        <v>21</v>
      </c>
      <c r="B20" s="62">
        <f t="shared" si="0"/>
        <v>7.6522073973156006</v>
      </c>
      <c r="C20" s="61" t="s">
        <v>41</v>
      </c>
      <c r="D20" s="62">
        <f>(D10/D$12)*100</f>
        <v>7.0106078416666158</v>
      </c>
      <c r="E20" s="54">
        <f>(E10/E$12*100)</f>
        <v>7.6400566481450323</v>
      </c>
      <c r="F20" s="54">
        <f t="shared" si="1"/>
        <v>7.578170077208032</v>
      </c>
      <c r="G20" s="54">
        <f>(G10/G$12)*100</f>
        <v>8.742192817725444</v>
      </c>
      <c r="H20" s="123">
        <f t="shared" si="1"/>
        <v>9.7652107371242547</v>
      </c>
    </row>
    <row r="21" spans="1:8" x14ac:dyDescent="0.2">
      <c r="A21" s="118" t="s">
        <v>22</v>
      </c>
      <c r="B21" s="62">
        <f t="shared" si="0"/>
        <v>20.151389371174524</v>
      </c>
      <c r="C21" s="62"/>
      <c r="D21" s="62">
        <f>(D11/D$12)*100</f>
        <v>26.042068105723796</v>
      </c>
      <c r="E21" s="54">
        <f>(E11/E$12*100)</f>
        <v>22.005103724311031</v>
      </c>
      <c r="F21" s="54">
        <f t="shared" si="1"/>
        <v>26.613141228587239</v>
      </c>
      <c r="G21" s="54">
        <f>(G11/G$12)*100</f>
        <v>26.339504483447712</v>
      </c>
      <c r="H21" s="123">
        <f t="shared" si="1"/>
        <v>21.018089489867975</v>
      </c>
    </row>
    <row r="22" spans="1:8" x14ac:dyDescent="0.2">
      <c r="A22" s="51" t="s">
        <v>24</v>
      </c>
      <c r="B22" s="131">
        <f>SUM(B16:B21)</f>
        <v>100</v>
      </c>
      <c r="C22" s="131"/>
      <c r="D22" s="131">
        <f>SUM(D16:D21)</f>
        <v>100</v>
      </c>
      <c r="E22" s="131">
        <f>SUM(E16:E21)</f>
        <v>100</v>
      </c>
      <c r="F22" s="56">
        <f>SUM(F16:F21)</f>
        <v>99.999999999999986</v>
      </c>
      <c r="G22" s="56">
        <f>SUM(G16:G21)</f>
        <v>99.999999999999986</v>
      </c>
      <c r="H22" s="132">
        <f>SUM(H16:H21)</f>
        <v>100</v>
      </c>
    </row>
    <row r="23" spans="1:8" ht="12" customHeight="1" x14ac:dyDescent="0.2">
      <c r="A23" s="350" t="s">
        <v>91</v>
      </c>
      <c r="B23" s="351"/>
      <c r="C23" s="351"/>
      <c r="D23" s="351"/>
      <c r="E23" s="351"/>
      <c r="F23" s="351"/>
      <c r="G23" s="45"/>
      <c r="H23" s="119"/>
    </row>
    <row r="24" spans="1:8" ht="12" customHeight="1" x14ac:dyDescent="0.2">
      <c r="A24" s="124" t="s">
        <v>90</v>
      </c>
      <c r="B24" s="125"/>
      <c r="C24" s="125"/>
      <c r="D24" s="125"/>
      <c r="E24" s="125"/>
      <c r="F24" s="125"/>
      <c r="G24" s="252"/>
      <c r="H24" s="126"/>
    </row>
    <row r="25" spans="1:8" x14ac:dyDescent="0.2">
      <c r="A25" s="28"/>
    </row>
    <row r="26" spans="1:8" x14ac:dyDescent="0.2">
      <c r="A26" s="8"/>
    </row>
    <row r="27" spans="1:8" x14ac:dyDescent="0.2">
      <c r="B27" s="29"/>
      <c r="C27" s="29"/>
      <c r="D27" s="29"/>
      <c r="E27" s="29"/>
    </row>
    <row r="28" spans="1:8" x14ac:dyDescent="0.2">
      <c r="B28" s="29"/>
      <c r="C28" s="29"/>
      <c r="D28" s="29"/>
      <c r="E28" s="29"/>
    </row>
    <row r="29" spans="1:8" x14ac:dyDescent="0.2">
      <c r="B29" s="29"/>
      <c r="C29" s="29"/>
      <c r="D29" s="29"/>
      <c r="E29" s="29"/>
    </row>
    <row r="30" spans="1:8" x14ac:dyDescent="0.2">
      <c r="B30" s="29"/>
      <c r="C30" s="29"/>
      <c r="D30" s="29"/>
      <c r="E30" s="29"/>
    </row>
    <row r="31" spans="1:8" x14ac:dyDescent="0.2">
      <c r="A31" s="22"/>
      <c r="B31" s="29"/>
      <c r="C31" s="29"/>
      <c r="D31" s="29"/>
      <c r="E31" s="29"/>
    </row>
  </sheetData>
  <mergeCells count="2">
    <mergeCell ref="A23:F23"/>
    <mergeCell ref="B2:D2"/>
  </mergeCells>
  <phoneticPr fontId="14" type="noConversion"/>
  <pageMargins left="0.75" right="0.75" top="1" bottom="1" header="0.5" footer="0.5"/>
  <pageSetup paperSize="9" scale="94" orientation="portrait" r:id="rId1"/>
  <headerFooter alignWithMargins="0"/>
  <ignoredErrors>
    <ignoredError sqref="E17:E20 E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0"/>
  <sheetViews>
    <sheetView showGridLines="0" zoomScaleNormal="100" workbookViewId="0">
      <selection sqref="A1:I2"/>
    </sheetView>
  </sheetViews>
  <sheetFormatPr defaultRowHeight="18" x14ac:dyDescent="0.25"/>
  <cols>
    <col min="1" max="1" width="43.5" customWidth="1"/>
    <col min="2" max="2" width="17.33203125" customWidth="1"/>
    <col min="3" max="3" width="11.6640625" customWidth="1"/>
    <col min="4" max="4" width="2.83203125" customWidth="1"/>
    <col min="5" max="5" width="16.6640625" customWidth="1"/>
    <col min="6" max="6" width="17.33203125" customWidth="1"/>
    <col min="7" max="7" width="4" style="55" customWidth="1"/>
    <col min="8" max="8" width="19.1640625" customWidth="1"/>
    <col min="9" max="9" width="1.6640625" customWidth="1"/>
  </cols>
  <sheetData>
    <row r="1" spans="1:9" ht="12.75" customHeight="1" x14ac:dyDescent="0.25">
      <c r="A1" s="353" t="s">
        <v>121</v>
      </c>
      <c r="B1" s="354"/>
      <c r="C1" s="354"/>
      <c r="D1" s="354"/>
      <c r="E1" s="354"/>
      <c r="F1" s="354"/>
      <c r="G1" s="354"/>
      <c r="H1" s="354"/>
      <c r="I1" s="355"/>
    </row>
    <row r="2" spans="1:9" ht="6.75" customHeight="1" x14ac:dyDescent="0.25">
      <c r="A2" s="356"/>
      <c r="B2" s="357"/>
      <c r="C2" s="357"/>
      <c r="D2" s="357"/>
      <c r="E2" s="357"/>
      <c r="F2" s="357"/>
      <c r="G2" s="357"/>
      <c r="H2" s="357"/>
      <c r="I2" s="358"/>
    </row>
    <row r="3" spans="1:9" ht="12.75" customHeight="1" x14ac:dyDescent="0.25">
      <c r="A3" s="266"/>
      <c r="B3" s="192"/>
      <c r="C3" s="192"/>
      <c r="D3" s="192"/>
      <c r="E3" s="192"/>
      <c r="F3" s="192"/>
      <c r="G3" s="192"/>
      <c r="H3" s="193" t="s">
        <v>0</v>
      </c>
      <c r="I3" s="263"/>
    </row>
    <row r="4" spans="1:9" ht="68.25" customHeight="1" x14ac:dyDescent="0.25">
      <c r="A4" s="267"/>
      <c r="B4" s="165" t="s">
        <v>103</v>
      </c>
      <c r="C4" s="165" t="s">
        <v>104</v>
      </c>
      <c r="D4" s="165"/>
      <c r="E4" s="165" t="s">
        <v>92</v>
      </c>
      <c r="F4" s="165" t="s">
        <v>105</v>
      </c>
      <c r="G4" s="165"/>
      <c r="H4" s="165" t="s">
        <v>15</v>
      </c>
      <c r="I4" s="263"/>
    </row>
    <row r="5" spans="1:9" ht="15" customHeight="1" x14ac:dyDescent="0.25">
      <c r="A5" s="267"/>
      <c r="B5" s="194"/>
      <c r="C5" s="194"/>
      <c r="D5" s="194"/>
      <c r="E5" s="194"/>
      <c r="F5" s="194"/>
      <c r="G5" s="194"/>
      <c r="H5" s="194"/>
      <c r="I5" s="263"/>
    </row>
    <row r="6" spans="1:9" s="309" customFormat="1" ht="15" customHeight="1" x14ac:dyDescent="0.2">
      <c r="A6" s="307" t="s">
        <v>10</v>
      </c>
      <c r="B6" s="195">
        <f>'[3]COR1 Actual'!$I$20/1000</f>
        <v>3303.482</v>
      </c>
      <c r="C6" s="195">
        <f>'[3]COR1 Actual'!$M$20/1000</f>
        <v>424.51600000000002</v>
      </c>
      <c r="D6" s="195"/>
      <c r="E6" s="195">
        <f>'[3]COR1 Actual'!$N$20/1000</f>
        <v>13.958</v>
      </c>
      <c r="F6" s="195">
        <f>'[4]COR4 Actual'!$D$21/1000</f>
        <v>0</v>
      </c>
      <c r="G6" s="195"/>
      <c r="H6" s="195">
        <f t="shared" ref="H6:H17" si="0">B6+C6+E6+F6</f>
        <v>3741.9560000000001</v>
      </c>
      <c r="I6" s="308"/>
    </row>
    <row r="7" spans="1:9" s="309" customFormat="1" ht="15.75" x14ac:dyDescent="0.2">
      <c r="A7" s="307" t="s">
        <v>39</v>
      </c>
      <c r="B7" s="195">
        <f>'[3]COR1 Actual'!$I$28/1000</f>
        <v>3306.8989999999999</v>
      </c>
      <c r="C7" s="195">
        <f>('[3]COR1 Actual'!$M$28/1000)-250.547</f>
        <v>1364.3620000000001</v>
      </c>
      <c r="D7" s="195"/>
      <c r="E7" s="195">
        <f>'[3]COR1 Actual'!$N$28/1000</f>
        <v>344.15199999999999</v>
      </c>
      <c r="F7" s="195">
        <f>'[4]COR4 Actual'!$D$22/1000</f>
        <v>1600</v>
      </c>
      <c r="G7" s="166" t="s">
        <v>41</v>
      </c>
      <c r="H7" s="195">
        <f t="shared" si="0"/>
        <v>6615.4130000000005</v>
      </c>
      <c r="I7" s="264"/>
    </row>
    <row r="8" spans="1:9" s="309" customFormat="1" ht="15" customHeight="1" x14ac:dyDescent="0.2">
      <c r="A8" s="307" t="s">
        <v>56</v>
      </c>
      <c r="B8" s="195">
        <f>'[3]COR1 Actual'!$I$29/1000</f>
        <v>180.63</v>
      </c>
      <c r="C8" s="195">
        <f>'[3]COR1 Actual'!$M$29/1000</f>
        <v>48.031999999999996</v>
      </c>
      <c r="D8" s="195"/>
      <c r="E8" s="195">
        <f>'[3]COR1 Actual'!$N$29/1000</f>
        <v>114.378</v>
      </c>
      <c r="F8" s="195">
        <f>'[4]COR4 Actual'!$D$23/1000</f>
        <v>0</v>
      </c>
      <c r="G8" s="195"/>
      <c r="H8" s="195">
        <f t="shared" si="0"/>
        <v>343.03999999999996</v>
      </c>
      <c r="I8" s="308"/>
    </row>
    <row r="9" spans="1:9" s="309" customFormat="1" ht="15" customHeight="1" x14ac:dyDescent="0.2">
      <c r="A9" s="307" t="s">
        <v>106</v>
      </c>
      <c r="B9" s="195">
        <f>'[3]COR1 Actual'!$I$30/1000</f>
        <v>0.76</v>
      </c>
      <c r="C9" s="195">
        <f>'[3]COR1 Actual'!$M$30/1000</f>
        <v>3.6509999999999998</v>
      </c>
      <c r="D9" s="195"/>
      <c r="E9" s="195">
        <f>'[3]COR1 Actual'!$N$30/1000</f>
        <v>0</v>
      </c>
      <c r="F9" s="195">
        <f>'[4]COR4 Actual'!$D$24/1000</f>
        <v>0</v>
      </c>
      <c r="G9" s="195"/>
      <c r="H9" s="195">
        <f t="shared" si="0"/>
        <v>4.4109999999999996</v>
      </c>
      <c r="I9" s="308"/>
    </row>
    <row r="10" spans="1:9" s="309" customFormat="1" ht="15" customHeight="1" x14ac:dyDescent="0.2">
      <c r="A10" s="307" t="s">
        <v>9</v>
      </c>
      <c r="B10" s="195">
        <f>'[3]COR1 Actual'!$I$31/1000</f>
        <v>3095.9349999999999</v>
      </c>
      <c r="C10" s="195">
        <f>'[3]COR1 Actual'!$M$31/1000</f>
        <v>802.24300000000005</v>
      </c>
      <c r="D10" s="195"/>
      <c r="E10" s="195">
        <f>'[3]COR1 Actual'!$N$31/1000</f>
        <v>69.221999999999994</v>
      </c>
      <c r="F10" s="195">
        <f>'[4]COR4 Actual'!$D$25/1000</f>
        <v>1.9</v>
      </c>
      <c r="G10" s="195"/>
      <c r="H10" s="195">
        <f t="shared" si="0"/>
        <v>3969.3</v>
      </c>
      <c r="I10" s="308"/>
    </row>
    <row r="11" spans="1:9" s="309" customFormat="1" ht="15" customHeight="1" x14ac:dyDescent="0.2">
      <c r="A11" s="307" t="s">
        <v>49</v>
      </c>
      <c r="B11" s="195">
        <f>'[3]COR1 Actual'!$I$37/1000</f>
        <v>765.92399999999998</v>
      </c>
      <c r="C11" s="195">
        <f>'[3]COR1 Actual'!$M$37/1000</f>
        <v>51.360999999999997</v>
      </c>
      <c r="D11" s="195"/>
      <c r="E11" s="195">
        <f>'[3]COR1 Actual'!$N$37/1000</f>
        <v>12.304</v>
      </c>
      <c r="F11" s="195">
        <f>'[4]COR4 Actual'!$D$26/1000</f>
        <v>0</v>
      </c>
      <c r="G11" s="195"/>
      <c r="H11" s="195">
        <f t="shared" si="0"/>
        <v>829.58899999999994</v>
      </c>
      <c r="I11" s="308"/>
    </row>
    <row r="12" spans="1:9" s="309" customFormat="1" ht="15" customHeight="1" x14ac:dyDescent="0.2">
      <c r="A12" s="307" t="s">
        <v>50</v>
      </c>
      <c r="B12" s="195">
        <f>'[3]COR1 Actual'!$I$53/1000</f>
        <v>561.32600000000002</v>
      </c>
      <c r="C12" s="195">
        <f>'[3]COR1 Actual'!$M$53/1000</f>
        <v>12.488</v>
      </c>
      <c r="D12" s="195"/>
      <c r="E12" s="195">
        <f>'[3]COR1 Actual'!$N$53/1000</f>
        <v>6.6520000000000001</v>
      </c>
      <c r="F12" s="195">
        <f>'[4]COR4 Actual'!$D$27/1000</f>
        <v>3.5000000000000003E-2</v>
      </c>
      <c r="G12" s="195"/>
      <c r="H12" s="195">
        <f t="shared" si="0"/>
        <v>580.50100000000009</v>
      </c>
      <c r="I12" s="308"/>
    </row>
    <row r="13" spans="1:9" s="309" customFormat="1" ht="15" customHeight="1" x14ac:dyDescent="0.2">
      <c r="A13" s="307" t="s">
        <v>53</v>
      </c>
      <c r="B13" s="195">
        <f>'[3]COR1 Actual'!$I$54/1000</f>
        <v>741.55499999999995</v>
      </c>
      <c r="C13" s="195">
        <f>('[3]COR1 Actual'!$M$54/1000)</f>
        <v>331.77199999999999</v>
      </c>
      <c r="D13" s="195"/>
      <c r="E13" s="195">
        <f>'[3]COR1 Actual'!$N$54/1000</f>
        <v>53.381999999999998</v>
      </c>
      <c r="F13" s="195">
        <f>'[4]COR4 Actual'!$D$28/1000</f>
        <v>2.6309999999999998</v>
      </c>
      <c r="G13" s="195"/>
      <c r="H13" s="195">
        <f t="shared" si="0"/>
        <v>1129.3400000000001</v>
      </c>
      <c r="I13" s="308"/>
    </row>
    <row r="14" spans="1:9" s="309" customFormat="1" ht="15" customHeight="1" x14ac:dyDescent="0.2">
      <c r="A14" s="307" t="s">
        <v>25</v>
      </c>
      <c r="B14" s="195">
        <f>'[3]COR1 Actual'!$I$55/1000</f>
        <v>480.58600000000001</v>
      </c>
      <c r="C14" s="195">
        <f>'[3]COR1 Actual'!$M$55/1000</f>
        <v>5.7000000000000002E-2</v>
      </c>
      <c r="D14" s="195"/>
      <c r="E14" s="195">
        <f>'[3]COR1 Actual'!$N$55/1000</f>
        <v>0</v>
      </c>
      <c r="F14" s="195">
        <f>'[4]COR4 Actual'!$D$29/1000</f>
        <v>0</v>
      </c>
      <c r="G14" s="195"/>
      <c r="H14" s="195">
        <f t="shared" si="0"/>
        <v>480.64300000000003</v>
      </c>
      <c r="I14" s="265"/>
    </row>
    <row r="15" spans="1:9" s="309" customFormat="1" ht="15" customHeight="1" x14ac:dyDescent="0.2">
      <c r="A15" s="307" t="s">
        <v>38</v>
      </c>
      <c r="B15" s="195">
        <f>'[3]COR1 Actual'!$I$56/1000</f>
        <v>177.91399999999999</v>
      </c>
      <c r="C15" s="195">
        <f>'[3]COR1 Actual'!$M$56/1000</f>
        <v>0.125</v>
      </c>
      <c r="D15" s="195"/>
      <c r="E15" s="195">
        <f>'[3]COR1 Actual'!$N$56/1000</f>
        <v>0</v>
      </c>
      <c r="F15" s="195">
        <f>'[4]COR4 Actual'!$D$30/1000</f>
        <v>0</v>
      </c>
      <c r="G15" s="195"/>
      <c r="H15" s="195">
        <f t="shared" si="0"/>
        <v>178.03899999999999</v>
      </c>
      <c r="I15" s="308"/>
    </row>
    <row r="16" spans="1:9" s="309" customFormat="1" ht="15" customHeight="1" x14ac:dyDescent="0.2">
      <c r="A16" s="307" t="s">
        <v>51</v>
      </c>
      <c r="B16" s="195">
        <f>'[3]COR1 Actual'!$I$57/1000</f>
        <v>1221.4939999999999</v>
      </c>
      <c r="C16" s="195">
        <f>'[3]COR1 Actual'!$M$57/1000</f>
        <v>26.004000000000001</v>
      </c>
      <c r="D16" s="195"/>
      <c r="E16" s="195">
        <f>'[3]COR1 Actual'!$N$57/1000</f>
        <v>73.474000000000004</v>
      </c>
      <c r="F16" s="195">
        <f>'[4]COR4 Actual'!$D$31/1000</f>
        <v>4.62</v>
      </c>
      <c r="G16" s="195"/>
      <c r="H16" s="195">
        <f t="shared" si="0"/>
        <v>1325.5919999999996</v>
      </c>
      <c r="I16" s="308"/>
    </row>
    <row r="17" spans="1:9" s="309" customFormat="1" ht="14.45" customHeight="1" x14ac:dyDescent="0.2">
      <c r="A17" s="307" t="s">
        <v>52</v>
      </c>
      <c r="B17" s="195">
        <f>'[3]COR1 Actual'!$I$60/1000</f>
        <v>444.57600000000002</v>
      </c>
      <c r="C17" s="195">
        <f>'[3]COR1 Actual'!$M$60/1000</f>
        <v>2.3570000000000002</v>
      </c>
      <c r="D17" s="195"/>
      <c r="E17" s="195">
        <f>'[3]COR1 Actual'!$N$60/1000</f>
        <v>15.417999999999999</v>
      </c>
      <c r="F17" s="195">
        <f>'[4]COR4 Actual'!$D$32/1000</f>
        <v>1.35</v>
      </c>
      <c r="G17" s="195"/>
      <c r="H17" s="195">
        <f t="shared" si="0"/>
        <v>463.70100000000008</v>
      </c>
      <c r="I17" s="308"/>
    </row>
    <row r="18" spans="1:9" s="309" customFormat="1" ht="15.75" x14ac:dyDescent="0.2">
      <c r="A18" s="310" t="s">
        <v>5</v>
      </c>
      <c r="B18" s="196">
        <f>SUM(B6:B17)</f>
        <v>14281.081000000002</v>
      </c>
      <c r="C18" s="196">
        <f>SUM(C6:C17)</f>
        <v>3066.9679999999994</v>
      </c>
      <c r="D18" s="196"/>
      <c r="E18" s="196">
        <f>SUM(E6:E17)</f>
        <v>702.94</v>
      </c>
      <c r="F18" s="196">
        <f>SUM(F6:F17)</f>
        <v>1610.5360000000001</v>
      </c>
      <c r="G18" s="196"/>
      <c r="H18" s="196">
        <f>B18+C18+E18+F18</f>
        <v>19661.525000000001</v>
      </c>
      <c r="I18" s="308"/>
    </row>
    <row r="19" spans="1:9" ht="3.6" customHeight="1" x14ac:dyDescent="0.25">
      <c r="A19" s="268"/>
      <c r="B19" s="192"/>
      <c r="C19" s="192"/>
      <c r="D19" s="192"/>
      <c r="E19" s="192"/>
      <c r="F19" s="192"/>
      <c r="G19" s="192"/>
      <c r="H19" s="192"/>
      <c r="I19" s="197"/>
    </row>
    <row r="20" spans="1:9" ht="27.6" customHeight="1" x14ac:dyDescent="0.25">
      <c r="A20" s="359" t="s">
        <v>107</v>
      </c>
      <c r="B20" s="360"/>
      <c r="C20" s="360"/>
      <c r="D20" s="360"/>
      <c r="E20" s="360"/>
      <c r="F20" s="360"/>
      <c r="G20" s="360"/>
      <c r="H20" s="360"/>
      <c r="I20" s="361"/>
    </row>
  </sheetData>
  <mergeCells count="2">
    <mergeCell ref="A1:I2"/>
    <mergeCell ref="A20:I20"/>
  </mergeCells>
  <phoneticPr fontId="1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4"/>
  <sheetViews>
    <sheetView showGridLines="0" zoomScaleNormal="100" workbookViewId="0">
      <selection activeCell="D36" sqref="D36"/>
    </sheetView>
  </sheetViews>
  <sheetFormatPr defaultRowHeight="12.75" x14ac:dyDescent="0.2"/>
  <cols>
    <col min="1" max="1" width="33.6640625" style="7" bestFit="1" customWidth="1"/>
    <col min="2" max="2" width="11" style="7" customWidth="1"/>
    <col min="3" max="3" width="14.6640625" style="7" customWidth="1"/>
    <col min="4" max="4" width="12.33203125" style="7" customWidth="1"/>
    <col min="5" max="5" width="10" style="7" customWidth="1"/>
    <col min="6" max="6" width="9.1640625" style="7" customWidth="1"/>
    <col min="7" max="7" width="12.33203125" style="7" customWidth="1"/>
    <col min="8" max="8" width="3" style="7" customWidth="1"/>
    <col min="9" max="9" width="13.5" style="8" customWidth="1"/>
    <col min="10" max="19" width="9.33203125" style="7"/>
    <col min="20" max="20" width="13.1640625" style="7" customWidth="1"/>
    <col min="21" max="16384" width="9.33203125" style="7"/>
  </cols>
  <sheetData>
    <row r="1" spans="1:22" ht="21" x14ac:dyDescent="0.2">
      <c r="A1" s="397" t="s">
        <v>124</v>
      </c>
      <c r="B1" s="398"/>
      <c r="C1" s="398"/>
      <c r="D1" s="398"/>
      <c r="E1" s="398"/>
      <c r="F1" s="398"/>
      <c r="G1" s="398"/>
      <c r="H1" s="398"/>
      <c r="I1" s="399"/>
    </row>
    <row r="2" spans="1:22" x14ac:dyDescent="0.2">
      <c r="A2" s="44"/>
      <c r="B2" s="19"/>
      <c r="C2" s="19"/>
      <c r="D2" s="19"/>
      <c r="E2" s="19"/>
      <c r="F2" s="19"/>
      <c r="G2" s="9"/>
      <c r="H2" s="9"/>
      <c r="I2" s="47" t="s">
        <v>0</v>
      </c>
    </row>
    <row r="3" spans="1:22" x14ac:dyDescent="0.2">
      <c r="A3" s="44"/>
      <c r="B3" s="19"/>
      <c r="C3" s="19"/>
      <c r="D3" s="19"/>
      <c r="E3" s="19"/>
      <c r="F3" s="19"/>
      <c r="G3" s="9"/>
      <c r="H3" s="9"/>
      <c r="I3" s="47"/>
    </row>
    <row r="4" spans="1:22" ht="25.5" x14ac:dyDescent="0.2">
      <c r="A4" s="48"/>
      <c r="B4" s="40" t="s">
        <v>17</v>
      </c>
      <c r="C4" s="41" t="s">
        <v>18</v>
      </c>
      <c r="D4" s="42" t="s">
        <v>19</v>
      </c>
      <c r="E4" s="41" t="s">
        <v>20</v>
      </c>
      <c r="F4" s="41" t="s">
        <v>21</v>
      </c>
      <c r="G4" s="40" t="s">
        <v>22</v>
      </c>
      <c r="H4" s="40"/>
      <c r="I4" s="49" t="s">
        <v>111</v>
      </c>
    </row>
    <row r="5" spans="1:22" x14ac:dyDescent="0.2">
      <c r="A5" s="48"/>
      <c r="B5" s="40"/>
      <c r="C5" s="41"/>
      <c r="D5" s="42"/>
      <c r="E5" s="41"/>
      <c r="F5" s="41"/>
      <c r="G5" s="40"/>
      <c r="H5" s="40"/>
      <c r="I5" s="49"/>
    </row>
    <row r="6" spans="1:22" x14ac:dyDescent="0.2">
      <c r="A6" s="50" t="s">
        <v>10</v>
      </c>
      <c r="B6" s="37">
        <v>990.005</v>
      </c>
      <c r="C6" s="37">
        <v>662.02599999999995</v>
      </c>
      <c r="D6" s="37">
        <v>936.12699999999995</v>
      </c>
      <c r="E6" s="37">
        <v>1153.798</v>
      </c>
      <c r="F6" s="37">
        <v>0</v>
      </c>
      <c r="G6" s="37">
        <v>0</v>
      </c>
      <c r="H6" s="37"/>
      <c r="I6" s="59">
        <v>3741.9560000000001</v>
      </c>
      <c r="N6" s="20"/>
      <c r="O6" s="20"/>
      <c r="P6" s="20"/>
      <c r="Q6" s="20"/>
      <c r="R6" s="20"/>
      <c r="S6" s="20"/>
      <c r="V6" s="20"/>
    </row>
    <row r="7" spans="1:22" ht="14.25" x14ac:dyDescent="0.2">
      <c r="A7" s="50" t="s">
        <v>8</v>
      </c>
      <c r="B7" s="37">
        <v>338.33800000000002</v>
      </c>
      <c r="C7" s="37">
        <v>465.80200000000002</v>
      </c>
      <c r="D7" s="37">
        <v>689.05499999999995</v>
      </c>
      <c r="E7" s="37">
        <v>1112.212</v>
      </c>
      <c r="F7" s="37">
        <v>64.632000000000005</v>
      </c>
      <c r="G7" s="37">
        <v>3944.9209999999998</v>
      </c>
      <c r="H7" s="61" t="s">
        <v>41</v>
      </c>
      <c r="I7" s="59">
        <v>6614.96</v>
      </c>
      <c r="N7" s="20"/>
      <c r="O7" s="20"/>
      <c r="P7" s="20"/>
      <c r="Q7" s="20"/>
      <c r="R7" s="20"/>
      <c r="S7" s="20"/>
      <c r="V7" s="20"/>
    </row>
    <row r="8" spans="1:22" x14ac:dyDescent="0.2">
      <c r="A8" s="50" t="s">
        <v>26</v>
      </c>
      <c r="B8" s="37">
        <v>29.135000000000002</v>
      </c>
      <c r="C8" s="37">
        <v>62.442999999999998</v>
      </c>
      <c r="D8" s="37">
        <v>170.77799999999999</v>
      </c>
      <c r="E8" s="37">
        <v>80.025999999999996</v>
      </c>
      <c r="F8" s="37">
        <v>0.65800000000000003</v>
      </c>
      <c r="G8" s="37">
        <v>0</v>
      </c>
      <c r="H8" s="37"/>
      <c r="I8" s="59">
        <v>343.04</v>
      </c>
      <c r="M8" s="204"/>
      <c r="N8" s="20"/>
      <c r="O8" s="20"/>
      <c r="P8" s="20"/>
      <c r="Q8" s="20"/>
      <c r="R8" s="20"/>
      <c r="S8" s="20"/>
      <c r="V8" s="20"/>
    </row>
    <row r="9" spans="1:22" x14ac:dyDescent="0.2">
      <c r="A9" s="50" t="s">
        <v>106</v>
      </c>
      <c r="B9" s="37">
        <v>1.706</v>
      </c>
      <c r="C9" s="37">
        <v>1.4530000000000001</v>
      </c>
      <c r="D9" s="37">
        <v>1.167</v>
      </c>
      <c r="E9" s="37">
        <v>0</v>
      </c>
      <c r="F9" s="37">
        <v>8.5000000000000006E-2</v>
      </c>
      <c r="G9" s="37">
        <v>0</v>
      </c>
      <c r="H9" s="37"/>
      <c r="I9" s="59">
        <v>4.4109999999999996</v>
      </c>
      <c r="M9" s="204"/>
      <c r="N9" s="20"/>
      <c r="O9" s="20"/>
      <c r="P9" s="20"/>
      <c r="Q9" s="20"/>
      <c r="R9" s="20"/>
      <c r="S9" s="20"/>
      <c r="V9" s="20"/>
    </row>
    <row r="10" spans="1:22" x14ac:dyDescent="0.2">
      <c r="A10" s="50" t="s">
        <v>9</v>
      </c>
      <c r="B10" s="37">
        <v>1138.6590000000001</v>
      </c>
      <c r="C10" s="37">
        <v>818.77099999999996</v>
      </c>
      <c r="D10" s="37">
        <v>654.24800000000005</v>
      </c>
      <c r="E10" s="37">
        <v>13.439</v>
      </c>
      <c r="F10" s="37">
        <v>929.73900000000003</v>
      </c>
      <c r="G10" s="37">
        <v>414.44400000000002</v>
      </c>
      <c r="H10" s="37"/>
      <c r="I10" s="59">
        <v>3969.2999999999997</v>
      </c>
      <c r="N10" s="20"/>
      <c r="O10" s="20"/>
      <c r="P10" s="20"/>
      <c r="Q10" s="20"/>
      <c r="R10" s="20"/>
      <c r="S10" s="20"/>
      <c r="V10" s="20"/>
    </row>
    <row r="11" spans="1:22" x14ac:dyDescent="0.2">
      <c r="A11" s="50" t="s">
        <v>49</v>
      </c>
      <c r="B11" s="37">
        <v>152.42400000000001</v>
      </c>
      <c r="C11" s="37">
        <v>206.18700000000001</v>
      </c>
      <c r="D11" s="37">
        <v>214.10900000000001</v>
      </c>
      <c r="E11" s="37">
        <v>54.197000000000003</v>
      </c>
      <c r="F11" s="37">
        <v>187.09800000000001</v>
      </c>
      <c r="G11" s="37">
        <v>15.574</v>
      </c>
      <c r="H11" s="37"/>
      <c r="I11" s="59">
        <v>829.58900000000006</v>
      </c>
      <c r="N11" s="20"/>
      <c r="O11" s="20"/>
      <c r="P11" s="20"/>
      <c r="Q11" s="20"/>
      <c r="R11" s="20"/>
      <c r="S11" s="20"/>
      <c r="V11" s="20"/>
    </row>
    <row r="12" spans="1:22" x14ac:dyDescent="0.2">
      <c r="A12" s="50" t="s">
        <v>50</v>
      </c>
      <c r="B12" s="37">
        <v>49.116999999999997</v>
      </c>
      <c r="C12" s="37">
        <v>80.3</v>
      </c>
      <c r="D12" s="37">
        <v>159.15100000000001</v>
      </c>
      <c r="E12" s="37">
        <v>140.08099999999999</v>
      </c>
      <c r="F12" s="37">
        <v>142.72</v>
      </c>
      <c r="G12" s="37">
        <v>9.1319999999999997</v>
      </c>
      <c r="H12" s="37"/>
      <c r="I12" s="59">
        <v>580.50099999999998</v>
      </c>
      <c r="N12" s="20"/>
      <c r="O12" s="20"/>
      <c r="P12" s="20"/>
      <c r="Q12" s="20"/>
      <c r="R12" s="20"/>
      <c r="S12" s="20"/>
      <c r="V12" s="20"/>
    </row>
    <row r="13" spans="1:22" x14ac:dyDescent="0.2">
      <c r="A13" s="50" t="s">
        <v>53</v>
      </c>
      <c r="B13" s="37">
        <v>81.337999999999994</v>
      </c>
      <c r="C13" s="37">
        <v>241.63399999999999</v>
      </c>
      <c r="D13" s="37">
        <v>221.33199999999999</v>
      </c>
      <c r="E13" s="37">
        <v>77.213999999999999</v>
      </c>
      <c r="F13" s="37">
        <v>80.462999999999994</v>
      </c>
      <c r="G13" s="37">
        <v>427.35899999999998</v>
      </c>
      <c r="H13" s="37"/>
      <c r="I13" s="59">
        <v>1129.3399999999999</v>
      </c>
      <c r="N13" s="20"/>
      <c r="O13" s="20"/>
      <c r="P13" s="20"/>
      <c r="Q13" s="20"/>
      <c r="R13" s="20"/>
      <c r="S13" s="20"/>
      <c r="V13" s="20"/>
    </row>
    <row r="14" spans="1:22" x14ac:dyDescent="0.2">
      <c r="A14" s="50" t="s">
        <v>25</v>
      </c>
      <c r="B14" s="37">
        <v>1.4910000000000001</v>
      </c>
      <c r="C14" s="37">
        <v>0</v>
      </c>
      <c r="D14" s="37">
        <v>0</v>
      </c>
      <c r="E14" s="37">
        <v>0</v>
      </c>
      <c r="F14" s="37">
        <v>0</v>
      </c>
      <c r="G14" s="37">
        <v>479.15199999999999</v>
      </c>
      <c r="H14" s="37"/>
      <c r="I14" s="59">
        <v>480.64299999999997</v>
      </c>
      <c r="N14" s="20"/>
      <c r="O14" s="20"/>
      <c r="P14" s="20"/>
      <c r="Q14" s="20"/>
      <c r="R14" s="20"/>
      <c r="S14" s="20"/>
      <c r="V14" s="20"/>
    </row>
    <row r="15" spans="1:22" x14ac:dyDescent="0.2">
      <c r="A15" s="50" t="s">
        <v>54</v>
      </c>
      <c r="B15" s="37">
        <v>0</v>
      </c>
      <c r="C15" s="37">
        <v>0</v>
      </c>
      <c r="D15" s="37">
        <v>6.9829999999999997</v>
      </c>
      <c r="E15" s="37">
        <v>35.622999999999998</v>
      </c>
      <c r="F15" s="37">
        <v>0</v>
      </c>
      <c r="G15" s="37">
        <v>135.43299999999999</v>
      </c>
      <c r="H15" s="37"/>
      <c r="I15" s="59">
        <v>178.03899999999999</v>
      </c>
      <c r="N15" s="20"/>
      <c r="O15" s="20"/>
      <c r="P15" s="20"/>
      <c r="Q15" s="20"/>
      <c r="R15" s="20"/>
      <c r="S15" s="20"/>
      <c r="V15" s="20"/>
    </row>
    <row r="16" spans="1:22" x14ac:dyDescent="0.2">
      <c r="A16" s="50" t="s">
        <v>51</v>
      </c>
      <c r="B16" s="37">
        <v>285.65800000000002</v>
      </c>
      <c r="C16" s="37">
        <v>270.05799999999999</v>
      </c>
      <c r="D16" s="37">
        <v>283.48599999999999</v>
      </c>
      <c r="E16" s="37">
        <v>285.54000000000002</v>
      </c>
      <c r="F16" s="37">
        <v>197.57300000000001</v>
      </c>
      <c r="G16" s="37">
        <v>3.2770000000000001</v>
      </c>
      <c r="H16" s="37"/>
      <c r="I16" s="59">
        <v>1325.5920000000001</v>
      </c>
      <c r="N16" s="20"/>
      <c r="O16" s="20"/>
      <c r="P16" s="20"/>
      <c r="Q16" s="20"/>
      <c r="R16" s="20"/>
      <c r="S16" s="20"/>
      <c r="V16" s="20"/>
    </row>
    <row r="17" spans="1:22" x14ac:dyDescent="0.2">
      <c r="A17" s="50" t="s">
        <v>55</v>
      </c>
      <c r="B17" s="37">
        <v>183.41</v>
      </c>
      <c r="C17" s="37">
        <v>59.243000000000002</v>
      </c>
      <c r="D17" s="37">
        <v>67.802999999999997</v>
      </c>
      <c r="E17" s="37">
        <v>37.365000000000002</v>
      </c>
      <c r="F17" s="37">
        <v>115.88</v>
      </c>
      <c r="G17" s="37">
        <v>0</v>
      </c>
      <c r="H17" s="37"/>
      <c r="I17" s="59">
        <v>463.70100000000002</v>
      </c>
      <c r="N17" s="20"/>
      <c r="O17" s="20"/>
      <c r="P17" s="20"/>
      <c r="Q17" s="20"/>
      <c r="R17" s="20"/>
      <c r="S17" s="20"/>
      <c r="V17" s="20"/>
    </row>
    <row r="18" spans="1:22" x14ac:dyDescent="0.2">
      <c r="A18" s="135" t="s">
        <v>5</v>
      </c>
      <c r="B18" s="32">
        <v>3251.2809999999999</v>
      </c>
      <c r="C18" s="32">
        <v>2867.9169999999999</v>
      </c>
      <c r="D18" s="32">
        <v>3404.2389999999996</v>
      </c>
      <c r="E18" s="32">
        <v>2989.4949999999999</v>
      </c>
      <c r="F18" s="32">
        <v>1718.848</v>
      </c>
      <c r="G18" s="32">
        <v>5429.2919999999995</v>
      </c>
      <c r="H18" s="32"/>
      <c r="I18" s="59">
        <v>19661.072000000004</v>
      </c>
    </row>
    <row r="19" spans="1:22" x14ac:dyDescent="0.2">
      <c r="A19" s="367" t="s">
        <v>13</v>
      </c>
      <c r="B19" s="368"/>
      <c r="C19" s="368"/>
      <c r="D19" s="368"/>
      <c r="E19" s="368"/>
      <c r="F19" s="368"/>
      <c r="G19" s="368"/>
      <c r="H19" s="368"/>
      <c r="I19" s="369"/>
    </row>
    <row r="20" spans="1:22" x14ac:dyDescent="0.2">
      <c r="A20" s="364" t="s">
        <v>78</v>
      </c>
      <c r="B20" s="365"/>
      <c r="C20" s="365"/>
      <c r="D20" s="365"/>
      <c r="E20" s="365"/>
      <c r="F20" s="365"/>
      <c r="G20" s="365"/>
      <c r="H20" s="365"/>
      <c r="I20" s="366"/>
    </row>
    <row r="21" spans="1:22" x14ac:dyDescent="0.2">
      <c r="A21" s="60"/>
      <c r="C21" s="16"/>
      <c r="N21" s="20"/>
      <c r="O21" s="20"/>
      <c r="P21" s="20"/>
      <c r="Q21" s="20"/>
      <c r="R21" s="20"/>
    </row>
    <row r="22" spans="1:22" x14ac:dyDescent="0.2">
      <c r="A22" s="23"/>
      <c r="C22" s="16"/>
    </row>
    <row r="23" spans="1:22" x14ac:dyDescent="0.2">
      <c r="C23" s="16"/>
    </row>
    <row r="24" spans="1:22" x14ac:dyDescent="0.2">
      <c r="I24" s="63"/>
      <c r="L24" s="204"/>
    </row>
  </sheetData>
  <mergeCells count="3">
    <mergeCell ref="A20:I20"/>
    <mergeCell ref="A19:I19"/>
    <mergeCell ref="A1:I1"/>
  </mergeCells>
  <phoneticPr fontId="1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6"/>
  <sheetViews>
    <sheetView showGridLines="0" zoomScaleNormal="100" workbookViewId="0"/>
  </sheetViews>
  <sheetFormatPr defaultRowHeight="11.25" x14ac:dyDescent="0.2"/>
  <cols>
    <col min="1" max="1" width="59.5" style="15" customWidth="1"/>
    <col min="2" max="2" width="14.5" style="12" customWidth="1"/>
    <col min="3" max="3" width="3" style="12" bestFit="1" customWidth="1"/>
    <col min="4" max="4" width="12" style="12" customWidth="1"/>
    <col min="5" max="5" width="12.6640625" style="12" customWidth="1"/>
    <col min="6" max="6" width="3.5" style="12" customWidth="1"/>
    <col min="7" max="7" width="11.1640625" style="12" customWidth="1"/>
    <col min="8" max="8" width="11.5" style="12" customWidth="1"/>
    <col min="9" max="9" width="14" style="12" customWidth="1"/>
    <col min="10" max="16384" width="9.33203125" style="15"/>
  </cols>
  <sheetData>
    <row r="1" spans="1:12" s="11" customFormat="1" ht="14.25" x14ac:dyDescent="0.2">
      <c r="A1" s="311" t="s">
        <v>127</v>
      </c>
      <c r="B1" s="312"/>
      <c r="C1" s="312"/>
      <c r="D1" s="312"/>
      <c r="E1" s="312"/>
      <c r="F1" s="312"/>
      <c r="G1" s="312"/>
      <c r="H1" s="312"/>
      <c r="I1" s="313"/>
    </row>
    <row r="2" spans="1:12" ht="18" customHeight="1" x14ac:dyDescent="0.2">
      <c r="A2" s="376"/>
      <c r="B2" s="338"/>
      <c r="C2" s="338"/>
      <c r="D2" s="338"/>
      <c r="E2" s="338"/>
      <c r="F2" s="338"/>
      <c r="G2" s="10"/>
      <c r="H2" s="73"/>
      <c r="I2" s="216" t="s">
        <v>0</v>
      </c>
    </row>
    <row r="3" spans="1:12" ht="14.25" customHeight="1" x14ac:dyDescent="0.2">
      <c r="A3" s="113"/>
      <c r="B3" s="79" t="s">
        <v>42</v>
      </c>
      <c r="C3" s="79"/>
      <c r="D3" s="79" t="s">
        <v>47</v>
      </c>
      <c r="E3" s="79" t="s">
        <v>57</v>
      </c>
      <c r="F3" s="79"/>
      <c r="G3" s="88" t="s">
        <v>59</v>
      </c>
      <c r="H3" s="88" t="s">
        <v>81</v>
      </c>
      <c r="I3" s="178" t="s">
        <v>100</v>
      </c>
      <c r="J3" s="27"/>
    </row>
    <row r="4" spans="1:12" ht="14.25" customHeight="1" x14ac:dyDescent="0.2">
      <c r="A4" s="113"/>
      <c r="B4" s="73"/>
      <c r="C4" s="73"/>
      <c r="D4" s="73"/>
      <c r="E4" s="73"/>
      <c r="F4" s="73"/>
      <c r="G4" s="173"/>
      <c r="H4" s="34"/>
      <c r="I4" s="232" t="s">
        <v>14</v>
      </c>
      <c r="J4" s="27"/>
    </row>
    <row r="5" spans="1:12" ht="13.15" customHeight="1" x14ac:dyDescent="0.2">
      <c r="A5" s="136" t="s">
        <v>7</v>
      </c>
      <c r="B5" s="81">
        <v>7494</v>
      </c>
      <c r="C5" s="82"/>
      <c r="D5" s="81">
        <v>8062.7570000000005</v>
      </c>
      <c r="E5" s="81">
        <v>7170.4179999999997</v>
      </c>
      <c r="F5" s="87" t="s">
        <v>41</v>
      </c>
      <c r="G5" s="269">
        <v>8481.4489850000009</v>
      </c>
      <c r="H5" s="270">
        <v>7483</v>
      </c>
      <c r="I5" s="271">
        <v>8718</v>
      </c>
      <c r="J5" s="27"/>
      <c r="K5" s="167"/>
      <c r="L5" s="64"/>
    </row>
    <row r="6" spans="1:12" ht="13.15" customHeight="1" x14ac:dyDescent="0.2">
      <c r="A6" s="136" t="s">
        <v>69</v>
      </c>
      <c r="B6" s="81">
        <v>43</v>
      </c>
      <c r="C6" s="81"/>
      <c r="D6" s="81">
        <v>37.920999999999999</v>
      </c>
      <c r="E6" s="81">
        <v>76.662000000000006</v>
      </c>
      <c r="F6" s="272"/>
      <c r="G6" s="269">
        <v>55.408999999999999</v>
      </c>
      <c r="H6" s="270">
        <v>57</v>
      </c>
      <c r="I6" s="271">
        <v>124</v>
      </c>
      <c r="J6" s="27"/>
      <c r="K6" s="167"/>
      <c r="L6" s="64"/>
    </row>
    <row r="7" spans="1:12" ht="24.95" customHeight="1" x14ac:dyDescent="0.2">
      <c r="A7" s="136" t="s">
        <v>70</v>
      </c>
      <c r="B7" s="81">
        <v>502</v>
      </c>
      <c r="C7" s="273"/>
      <c r="D7" s="81">
        <v>634.43499999999995</v>
      </c>
      <c r="E7" s="81">
        <v>746.87199999999996</v>
      </c>
      <c r="F7" s="272"/>
      <c r="G7" s="269">
        <v>692.94899999999996</v>
      </c>
      <c r="H7" s="270">
        <v>750</v>
      </c>
      <c r="I7" s="271">
        <v>929</v>
      </c>
      <c r="J7" s="27"/>
      <c r="K7" s="167"/>
    </row>
    <row r="8" spans="1:12" ht="6" customHeight="1" x14ac:dyDescent="0.2">
      <c r="A8" s="136"/>
      <c r="B8" s="81"/>
      <c r="C8" s="81"/>
      <c r="D8" s="81"/>
      <c r="E8" s="81"/>
      <c r="F8" s="272"/>
      <c r="G8" s="269"/>
      <c r="H8" s="225"/>
      <c r="I8" s="180"/>
      <c r="J8" s="27"/>
      <c r="K8" s="167"/>
    </row>
    <row r="9" spans="1:12" ht="13.15" customHeight="1" x14ac:dyDescent="0.2">
      <c r="A9" s="136" t="s">
        <v>112</v>
      </c>
      <c r="B9" s="81">
        <v>602</v>
      </c>
      <c r="C9" s="81"/>
      <c r="D9" s="81">
        <v>752.76300000000003</v>
      </c>
      <c r="E9" s="81">
        <v>522.03</v>
      </c>
      <c r="F9" s="272"/>
      <c r="G9" s="269">
        <v>441.66199999999998</v>
      </c>
      <c r="H9" s="270">
        <v>443</v>
      </c>
      <c r="I9" s="271">
        <v>547</v>
      </c>
      <c r="J9" s="27"/>
      <c r="K9" s="168"/>
    </row>
    <row r="10" spans="1:12" ht="4.5" customHeight="1" x14ac:dyDescent="0.2">
      <c r="A10" s="136"/>
      <c r="B10" s="81"/>
      <c r="C10" s="81"/>
      <c r="D10" s="81"/>
      <c r="E10" s="81"/>
      <c r="F10" s="272"/>
      <c r="G10" s="269"/>
      <c r="H10" s="225"/>
      <c r="I10" s="180"/>
      <c r="J10" s="100"/>
      <c r="K10" s="167"/>
      <c r="L10" s="64"/>
    </row>
    <row r="11" spans="1:12" ht="13.15" customHeight="1" x14ac:dyDescent="0.2">
      <c r="A11" s="136" t="s">
        <v>71</v>
      </c>
      <c r="B11" s="81">
        <v>119</v>
      </c>
      <c r="C11" s="81"/>
      <c r="D11" s="81">
        <v>104.336</v>
      </c>
      <c r="E11" s="81">
        <v>120.648</v>
      </c>
      <c r="F11" s="272"/>
      <c r="G11" s="269">
        <v>67.387</v>
      </c>
      <c r="H11" s="270">
        <v>49</v>
      </c>
      <c r="I11" s="271">
        <v>69</v>
      </c>
      <c r="K11" s="168"/>
    </row>
    <row r="12" spans="1:12" ht="6" customHeight="1" x14ac:dyDescent="0.2">
      <c r="A12" s="136"/>
      <c r="B12" s="81"/>
      <c r="C12" s="81"/>
      <c r="D12" s="81"/>
      <c r="E12" s="80"/>
      <c r="F12" s="272"/>
      <c r="G12" s="269"/>
      <c r="H12" s="225"/>
      <c r="I12" s="180"/>
      <c r="K12" s="167"/>
    </row>
    <row r="13" spans="1:12" ht="13.15" customHeight="1" x14ac:dyDescent="0.2">
      <c r="A13" s="136" t="s">
        <v>46</v>
      </c>
      <c r="B13" s="81">
        <v>1603</v>
      </c>
      <c r="C13" s="81"/>
      <c r="D13" s="81">
        <v>1409.116</v>
      </c>
      <c r="E13" s="81">
        <v>1646.547</v>
      </c>
      <c r="F13" s="272"/>
      <c r="G13" s="269">
        <v>1294.2260000000001</v>
      </c>
      <c r="H13" s="270">
        <v>1516</v>
      </c>
      <c r="I13" s="271">
        <v>2505</v>
      </c>
      <c r="K13" s="167"/>
    </row>
    <row r="14" spans="1:12" ht="6" customHeight="1" x14ac:dyDescent="0.2">
      <c r="A14" s="136"/>
      <c r="B14" s="81"/>
      <c r="C14" s="81"/>
      <c r="D14" s="81"/>
      <c r="E14" s="81"/>
      <c r="F14" s="272"/>
      <c r="G14" s="272"/>
      <c r="H14" s="225"/>
      <c r="I14" s="180"/>
      <c r="K14" s="167"/>
    </row>
    <row r="15" spans="1:12" ht="13.15" customHeight="1" x14ac:dyDescent="0.2">
      <c r="A15" s="136" t="s">
        <v>1</v>
      </c>
      <c r="B15" s="81">
        <f>B18+B19+B20</f>
        <v>3532</v>
      </c>
      <c r="C15" s="81"/>
      <c r="D15" s="81">
        <f>D18+D19+D20</f>
        <v>3984.3119999999999</v>
      </c>
      <c r="E15" s="81">
        <f>E18+E19+E20</f>
        <v>4503.7659999999996</v>
      </c>
      <c r="F15" s="87" t="s">
        <v>41</v>
      </c>
      <c r="G15" s="81">
        <f>G18+G19+G20</f>
        <v>3166.8109999999997</v>
      </c>
      <c r="H15" s="81">
        <v>4920</v>
      </c>
      <c r="I15" s="179">
        <v>6187</v>
      </c>
      <c r="K15" s="167"/>
    </row>
    <row r="16" spans="1:12" ht="13.15" customHeight="1" x14ac:dyDescent="0.2">
      <c r="A16" s="174" t="s">
        <v>93</v>
      </c>
      <c r="B16" s="80"/>
      <c r="C16" s="80"/>
      <c r="D16" s="80"/>
      <c r="E16" s="80"/>
      <c r="F16" s="272"/>
      <c r="G16" s="272"/>
      <c r="H16" s="225"/>
      <c r="I16" s="180"/>
      <c r="K16" s="167"/>
    </row>
    <row r="17" spans="1:11" ht="6" customHeight="1" x14ac:dyDescent="0.2">
      <c r="A17" s="175"/>
      <c r="B17" s="80"/>
      <c r="C17" s="80"/>
      <c r="D17" s="80"/>
      <c r="E17" s="80"/>
      <c r="F17" s="272"/>
      <c r="G17" s="272"/>
      <c r="H17" s="225"/>
      <c r="I17" s="180"/>
      <c r="K17" s="169"/>
    </row>
    <row r="18" spans="1:11" ht="13.15" customHeight="1" x14ac:dyDescent="0.2">
      <c r="A18" s="175" t="s">
        <v>94</v>
      </c>
      <c r="B18" s="285">
        <v>247</v>
      </c>
      <c r="C18" s="285"/>
      <c r="D18" s="285">
        <v>234.739</v>
      </c>
      <c r="E18" s="285">
        <v>323.83199999999999</v>
      </c>
      <c r="F18" s="286"/>
      <c r="G18" s="287">
        <v>465.96</v>
      </c>
      <c r="H18" s="288">
        <v>578</v>
      </c>
      <c r="I18" s="289">
        <v>1291</v>
      </c>
      <c r="K18" s="167"/>
    </row>
    <row r="19" spans="1:11" ht="13.15" customHeight="1" x14ac:dyDescent="0.2">
      <c r="A19" s="175" t="s">
        <v>95</v>
      </c>
      <c r="B19" s="285">
        <v>1377</v>
      </c>
      <c r="C19" s="285"/>
      <c r="D19" s="285">
        <v>1069.4059999999999</v>
      </c>
      <c r="E19" s="285">
        <v>1159.595</v>
      </c>
      <c r="F19" s="286"/>
      <c r="G19" s="287">
        <v>1258.684</v>
      </c>
      <c r="H19" s="288">
        <v>1491</v>
      </c>
      <c r="I19" s="289">
        <v>1357</v>
      </c>
      <c r="K19" s="167"/>
    </row>
    <row r="20" spans="1:11" ht="13.15" customHeight="1" x14ac:dyDescent="0.2">
      <c r="A20" s="175" t="s">
        <v>96</v>
      </c>
      <c r="B20" s="285">
        <v>1908</v>
      </c>
      <c r="C20" s="285"/>
      <c r="D20" s="285">
        <v>2680.1669999999999</v>
      </c>
      <c r="E20" s="285">
        <v>3020.3389999999999</v>
      </c>
      <c r="F20" s="286"/>
      <c r="G20" s="287">
        <v>1442.1669999999999</v>
      </c>
      <c r="H20" s="288">
        <v>2851</v>
      </c>
      <c r="I20" s="289">
        <v>3538</v>
      </c>
      <c r="K20" s="170"/>
    </row>
    <row r="21" spans="1:11" ht="12" customHeight="1" x14ac:dyDescent="0.2">
      <c r="A21" s="175"/>
      <c r="B21" s="81"/>
      <c r="C21" s="81"/>
      <c r="D21" s="81"/>
      <c r="E21" s="81"/>
      <c r="F21" s="272"/>
      <c r="G21" s="272"/>
      <c r="H21" s="225"/>
      <c r="I21" s="180"/>
      <c r="K21" s="170"/>
    </row>
    <row r="22" spans="1:11" ht="13.15" customHeight="1" x14ac:dyDescent="0.2">
      <c r="A22" s="176" t="s">
        <v>72</v>
      </c>
      <c r="B22" s="81">
        <f>B25+B26+B27</f>
        <v>7931</v>
      </c>
      <c r="C22" s="81"/>
      <c r="D22" s="81">
        <f>D25+D26+D27</f>
        <v>8399.0400000000009</v>
      </c>
      <c r="E22" s="81">
        <f>E25+E26+E27</f>
        <v>18818.765000000003</v>
      </c>
      <c r="F22" s="272"/>
      <c r="G22" s="81">
        <f>G25+G26+G27</f>
        <v>4842.0419999999995</v>
      </c>
      <c r="H22" s="81">
        <v>4454</v>
      </c>
      <c r="I22" s="179">
        <v>8025</v>
      </c>
      <c r="K22" s="170"/>
    </row>
    <row r="23" spans="1:11" ht="13.15" customHeight="1" x14ac:dyDescent="0.2">
      <c r="A23" s="174" t="s">
        <v>93</v>
      </c>
      <c r="B23" s="81"/>
      <c r="C23" s="81"/>
      <c r="D23" s="81"/>
      <c r="E23" s="81"/>
      <c r="F23" s="272"/>
      <c r="G23" s="272"/>
      <c r="H23" s="225"/>
      <c r="I23" s="180"/>
      <c r="K23" s="170"/>
    </row>
    <row r="24" spans="1:11" ht="6" customHeight="1" x14ac:dyDescent="0.2">
      <c r="A24" s="175"/>
      <c r="B24" s="81"/>
      <c r="C24" s="81"/>
      <c r="D24" s="81"/>
      <c r="E24" s="81"/>
      <c r="F24" s="272"/>
      <c r="G24" s="272"/>
      <c r="H24" s="225"/>
      <c r="I24" s="180"/>
      <c r="J24" s="14"/>
      <c r="K24" s="170"/>
    </row>
    <row r="25" spans="1:11" ht="13.15" customHeight="1" x14ac:dyDescent="0.2">
      <c r="A25" s="230" t="s">
        <v>117</v>
      </c>
      <c r="B25" s="285">
        <v>2181</v>
      </c>
      <c r="C25" s="285"/>
      <c r="D25" s="285">
        <v>1580.662</v>
      </c>
      <c r="E25" s="285">
        <v>338.05599999999998</v>
      </c>
      <c r="F25" s="290"/>
      <c r="G25" s="287">
        <v>87.986999999999995</v>
      </c>
      <c r="H25" s="291">
        <v>70</v>
      </c>
      <c r="I25" s="292">
        <v>44</v>
      </c>
      <c r="J25" s="14"/>
      <c r="K25" s="167"/>
    </row>
    <row r="26" spans="1:11" ht="13.15" customHeight="1" x14ac:dyDescent="0.2">
      <c r="A26" s="230" t="s">
        <v>118</v>
      </c>
      <c r="B26" s="285">
        <v>748</v>
      </c>
      <c r="C26" s="285"/>
      <c r="D26" s="285">
        <v>483.61399999999998</v>
      </c>
      <c r="E26" s="285">
        <v>74.343999999999994</v>
      </c>
      <c r="F26" s="290"/>
      <c r="G26" s="287">
        <v>29.931999999999999</v>
      </c>
      <c r="H26" s="291">
        <v>8</v>
      </c>
      <c r="I26" s="292">
        <v>16</v>
      </c>
      <c r="K26" s="169"/>
    </row>
    <row r="27" spans="1:11" ht="29.25" customHeight="1" x14ac:dyDescent="0.2">
      <c r="A27" s="231" t="s">
        <v>119</v>
      </c>
      <c r="B27" s="285">
        <v>5002</v>
      </c>
      <c r="C27" s="285"/>
      <c r="D27" s="285">
        <v>6334.7640000000001</v>
      </c>
      <c r="E27" s="285">
        <v>18406.365000000002</v>
      </c>
      <c r="F27" s="293" t="s">
        <v>44</v>
      </c>
      <c r="G27" s="287">
        <v>4724.1229999999996</v>
      </c>
      <c r="H27" s="288">
        <v>4376</v>
      </c>
      <c r="I27" s="289">
        <v>7965</v>
      </c>
      <c r="K27" s="167"/>
    </row>
    <row r="28" spans="1:11" ht="6" customHeight="1" x14ac:dyDescent="0.25">
      <c r="A28" s="177"/>
      <c r="B28" s="274"/>
      <c r="C28" s="274"/>
      <c r="D28" s="274"/>
      <c r="E28" s="274"/>
      <c r="F28" s="272"/>
      <c r="G28" s="269"/>
      <c r="H28" s="225"/>
      <c r="I28" s="180"/>
      <c r="K28" s="167"/>
    </row>
    <row r="29" spans="1:11" ht="14.25" x14ac:dyDescent="0.2">
      <c r="A29" s="137" t="s">
        <v>11</v>
      </c>
      <c r="B29" s="83">
        <v>21826</v>
      </c>
      <c r="C29" s="83"/>
      <c r="D29" s="83">
        <v>23384.68</v>
      </c>
      <c r="E29" s="83">
        <v>33605.707999999999</v>
      </c>
      <c r="F29" s="87" t="s">
        <v>44</v>
      </c>
      <c r="G29" s="89">
        <v>19041.934985</v>
      </c>
      <c r="H29" s="226">
        <v>19671</v>
      </c>
      <c r="I29" s="138">
        <v>27103</v>
      </c>
      <c r="K29" s="171"/>
    </row>
    <row r="30" spans="1:11" ht="6.75" customHeight="1" x14ac:dyDescent="0.25">
      <c r="A30" s="177"/>
      <c r="B30" s="185"/>
      <c r="C30" s="185"/>
      <c r="D30" s="185"/>
      <c r="E30" s="186"/>
      <c r="F30" s="186"/>
      <c r="G30" s="185"/>
      <c r="H30" s="227"/>
      <c r="I30" s="228"/>
      <c r="K30" s="172"/>
    </row>
    <row r="31" spans="1:11" s="314" customFormat="1" ht="29.25" customHeight="1" x14ac:dyDescent="0.2">
      <c r="A31" s="377" t="s">
        <v>98</v>
      </c>
      <c r="B31" s="378"/>
      <c r="C31" s="378"/>
      <c r="D31" s="378"/>
      <c r="E31" s="378"/>
      <c r="F31" s="378"/>
      <c r="G31" s="378"/>
      <c r="H31" s="378"/>
      <c r="I31" s="379"/>
      <c r="K31" s="315"/>
    </row>
    <row r="32" spans="1:11" s="314" customFormat="1" ht="30.6" customHeight="1" x14ac:dyDescent="0.2">
      <c r="A32" s="370" t="s">
        <v>113</v>
      </c>
      <c r="B32" s="371"/>
      <c r="C32" s="371"/>
      <c r="D32" s="371"/>
      <c r="E32" s="371"/>
      <c r="F32" s="371"/>
      <c r="G32" s="371"/>
      <c r="H32" s="371"/>
      <c r="I32" s="372"/>
      <c r="K32" s="316"/>
    </row>
    <row r="33" spans="1:11" s="314" customFormat="1" ht="42.75" customHeight="1" x14ac:dyDescent="0.2">
      <c r="A33" s="380" t="s">
        <v>114</v>
      </c>
      <c r="B33" s="381"/>
      <c r="C33" s="381"/>
      <c r="D33" s="381"/>
      <c r="E33" s="381"/>
      <c r="F33" s="381"/>
      <c r="G33" s="381"/>
      <c r="H33" s="381"/>
      <c r="I33" s="382"/>
      <c r="K33" s="317"/>
    </row>
    <row r="34" spans="1:11" s="314" customFormat="1" ht="2.25" hidden="1" customHeight="1" x14ac:dyDescent="0.2">
      <c r="A34" s="318"/>
      <c r="B34" s="319"/>
      <c r="C34" s="319"/>
      <c r="D34" s="319"/>
      <c r="E34" s="319"/>
      <c r="F34" s="319"/>
      <c r="G34" s="319"/>
      <c r="H34" s="320"/>
      <c r="I34" s="320"/>
    </row>
    <row r="35" spans="1:11" s="314" customFormat="1" ht="17.25" customHeight="1" x14ac:dyDescent="0.2">
      <c r="A35" s="373" t="s">
        <v>115</v>
      </c>
      <c r="B35" s="374"/>
      <c r="C35" s="374"/>
      <c r="D35" s="374"/>
      <c r="E35" s="374"/>
      <c r="F35" s="374"/>
      <c r="G35" s="374"/>
      <c r="H35" s="374"/>
      <c r="I35" s="375"/>
      <c r="K35" s="321"/>
    </row>
    <row r="36" spans="1:11" s="314" customFormat="1" ht="28.5" customHeight="1" x14ac:dyDescent="0.2">
      <c r="A36" s="383" t="s">
        <v>116</v>
      </c>
      <c r="B36" s="384"/>
      <c r="C36" s="384"/>
      <c r="D36" s="384"/>
      <c r="E36" s="384"/>
      <c r="F36" s="384"/>
      <c r="G36" s="384"/>
      <c r="H36" s="384"/>
      <c r="I36" s="385"/>
      <c r="K36" s="317"/>
    </row>
  </sheetData>
  <mergeCells count="6">
    <mergeCell ref="A36:I36"/>
    <mergeCell ref="A32:I32"/>
    <mergeCell ref="A35:I35"/>
    <mergeCell ref="A2:F2"/>
    <mergeCell ref="A31:I31"/>
    <mergeCell ref="A33:I33"/>
  </mergeCells>
  <phoneticPr fontId="14" type="noConversion"/>
  <pageMargins left="0.74803149606299213" right="0.74803149606299213" top="0.78740157480314965" bottom="0.78740157480314965" header="0.51181102362204722" footer="0.5118110236220472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9"/>
  <sheetViews>
    <sheetView showGridLines="0" workbookViewId="0">
      <selection activeCell="B30" sqref="B30"/>
    </sheetView>
  </sheetViews>
  <sheetFormatPr defaultRowHeight="12.75" x14ac:dyDescent="0.2"/>
  <cols>
    <col min="1" max="1" width="47.5" style="24" customWidth="1"/>
    <col min="2" max="4" width="11.83203125" style="24" customWidth="1"/>
    <col min="5" max="5" width="2.5" style="24" bestFit="1" customWidth="1"/>
    <col min="6" max="6" width="8.83203125" style="24" bestFit="1" customWidth="1"/>
    <col min="7" max="7" width="11.83203125" style="24" customWidth="1"/>
    <col min="8" max="8" width="2.5" style="24" bestFit="1" customWidth="1"/>
    <col min="9" max="9" width="10.33203125" style="24" bestFit="1" customWidth="1"/>
    <col min="10" max="15" width="9.33203125" style="24"/>
    <col min="16" max="16" width="9.83203125" style="24" bestFit="1" customWidth="1"/>
    <col min="17" max="16384" width="9.33203125" style="24"/>
  </cols>
  <sheetData>
    <row r="1" spans="1:16" s="4" customFormat="1" x14ac:dyDescent="0.2">
      <c r="A1" s="388" t="s">
        <v>126</v>
      </c>
      <c r="B1" s="389"/>
      <c r="C1" s="389"/>
      <c r="D1" s="389"/>
      <c r="E1" s="389"/>
      <c r="F1" s="389"/>
      <c r="G1" s="322"/>
      <c r="H1" s="322"/>
      <c r="I1" s="323"/>
    </row>
    <row r="2" spans="1:16" s="4" customFormat="1" ht="18.75" customHeight="1" x14ac:dyDescent="0.2">
      <c r="A2" s="133"/>
      <c r="B2" s="2"/>
      <c r="C2" s="352"/>
      <c r="D2" s="352"/>
      <c r="E2" s="30"/>
      <c r="G2" s="46"/>
      <c r="H2" s="46"/>
      <c r="I2" s="139" t="s">
        <v>0</v>
      </c>
    </row>
    <row r="3" spans="1:16" s="5" customFormat="1" ht="21" customHeight="1" x14ac:dyDescent="0.2">
      <c r="A3" s="140"/>
      <c r="B3" s="46" t="s">
        <v>42</v>
      </c>
      <c r="C3" s="46" t="s">
        <v>47</v>
      </c>
      <c r="D3" s="46" t="s">
        <v>57</v>
      </c>
      <c r="E3" s="46"/>
      <c r="F3" s="46" t="s">
        <v>59</v>
      </c>
      <c r="G3" s="46" t="s">
        <v>81</v>
      </c>
      <c r="H3" s="46"/>
      <c r="I3" s="139" t="s">
        <v>100</v>
      </c>
    </row>
    <row r="4" spans="1:16" s="5" customFormat="1" ht="13.5" customHeight="1" x14ac:dyDescent="0.2">
      <c r="A4" s="140"/>
      <c r="B4" s="57"/>
      <c r="C4" s="57"/>
      <c r="D4" s="57"/>
      <c r="E4" s="57"/>
      <c r="G4" s="57"/>
      <c r="H4" s="57"/>
      <c r="I4" s="141" t="s">
        <v>14</v>
      </c>
    </row>
    <row r="5" spans="1:16" s="5" customFormat="1" x14ac:dyDescent="0.2">
      <c r="A5" s="140"/>
      <c r="B5" s="46"/>
      <c r="C5" s="53"/>
      <c r="D5" s="53"/>
      <c r="E5" s="53"/>
      <c r="F5" s="53"/>
      <c r="G5" s="205"/>
      <c r="H5" s="205"/>
      <c r="I5" s="181"/>
    </row>
    <row r="6" spans="1:16" s="4" customFormat="1" x14ac:dyDescent="0.2">
      <c r="A6" s="143" t="s">
        <v>37</v>
      </c>
      <c r="B6" s="52">
        <v>1346.098</v>
      </c>
      <c r="C6" s="52">
        <v>1433.924</v>
      </c>
      <c r="D6" s="52">
        <v>1922.5350000000001</v>
      </c>
      <c r="E6" s="52"/>
      <c r="F6" s="52">
        <v>2032.84</v>
      </c>
      <c r="G6" s="45">
        <v>2426</v>
      </c>
      <c r="H6" s="45"/>
      <c r="I6" s="119">
        <v>2740.2400000000002</v>
      </c>
    </row>
    <row r="7" spans="1:16" s="4" customFormat="1" x14ac:dyDescent="0.2">
      <c r="A7" s="143" t="s">
        <v>35</v>
      </c>
      <c r="B7" s="52">
        <v>4.3319999999999999</v>
      </c>
      <c r="C7" s="52">
        <v>8.1199999999999992</v>
      </c>
      <c r="D7" s="52">
        <v>20.72</v>
      </c>
      <c r="E7" s="52"/>
      <c r="F7" s="52">
        <v>8.7200000000000006</v>
      </c>
      <c r="G7" s="45">
        <v>8</v>
      </c>
      <c r="H7" s="45"/>
      <c r="I7" s="119">
        <v>3.25</v>
      </c>
    </row>
    <row r="8" spans="1:16" s="4" customFormat="1" ht="13.5" x14ac:dyDescent="0.2">
      <c r="A8" s="143" t="s">
        <v>4</v>
      </c>
      <c r="B8" s="52">
        <v>38.729999999999997</v>
      </c>
      <c r="C8" s="52">
        <v>35.814</v>
      </c>
      <c r="D8" s="52">
        <v>43.244</v>
      </c>
      <c r="E8" s="52"/>
      <c r="F8" s="52">
        <v>75.900000000000006</v>
      </c>
      <c r="G8" s="45">
        <v>40</v>
      </c>
      <c r="H8" s="96" t="s">
        <v>43</v>
      </c>
      <c r="I8" s="119">
        <v>19.617000000000004</v>
      </c>
    </row>
    <row r="9" spans="1:16" s="4" customFormat="1" x14ac:dyDescent="0.2">
      <c r="A9" s="144" t="s">
        <v>27</v>
      </c>
      <c r="B9" s="52"/>
      <c r="C9" s="52"/>
      <c r="D9" s="52"/>
      <c r="E9" s="52"/>
      <c r="F9" s="52"/>
      <c r="G9" s="21"/>
      <c r="H9" s="21"/>
      <c r="I9" s="122"/>
    </row>
    <row r="10" spans="1:16" s="4" customFormat="1" x14ac:dyDescent="0.2">
      <c r="A10" s="144" t="s">
        <v>36</v>
      </c>
      <c r="B10" s="52">
        <v>38.259</v>
      </c>
      <c r="C10" s="52">
        <v>19.745999999999999</v>
      </c>
      <c r="D10" s="52">
        <v>26.83</v>
      </c>
      <c r="E10" s="52"/>
      <c r="F10" s="52">
        <v>6.93</v>
      </c>
      <c r="G10" s="45">
        <v>6</v>
      </c>
      <c r="H10" s="45"/>
      <c r="I10" s="119">
        <v>3.7240000000000002</v>
      </c>
    </row>
    <row r="11" spans="1:16" s="4" customFormat="1" ht="8.25" customHeight="1" x14ac:dyDescent="0.2">
      <c r="A11" s="144"/>
      <c r="B11" s="52"/>
      <c r="C11" s="52"/>
      <c r="D11" s="52"/>
      <c r="E11" s="52"/>
      <c r="F11" s="52"/>
      <c r="G11" s="21"/>
      <c r="H11" s="21"/>
      <c r="I11" s="122"/>
    </row>
    <row r="12" spans="1:16" s="5" customFormat="1" ht="13.5" x14ac:dyDescent="0.2">
      <c r="A12" s="145" t="s">
        <v>23</v>
      </c>
      <c r="B12" s="53">
        <v>1427.4190000000001</v>
      </c>
      <c r="C12" s="53">
        <v>1497.604</v>
      </c>
      <c r="D12" s="53">
        <f>D6+D7+D8+D10</f>
        <v>2013.329</v>
      </c>
      <c r="E12" s="96" t="s">
        <v>41</v>
      </c>
      <c r="F12" s="53">
        <f>F6+F7+F8+F10</f>
        <v>2124.39</v>
      </c>
      <c r="G12" s="53">
        <f>G6+G7+G8+G10+1</f>
        <v>2481</v>
      </c>
      <c r="H12" s="53"/>
      <c r="I12" s="142">
        <f>I6+I7+I8+I10</f>
        <v>2766.8310000000006</v>
      </c>
    </row>
    <row r="13" spans="1:16" s="5" customFormat="1" ht="9" customHeight="1" x14ac:dyDescent="0.2">
      <c r="A13" s="386"/>
      <c r="B13" s="363"/>
      <c r="C13" s="363"/>
      <c r="D13" s="363"/>
      <c r="E13" s="363"/>
      <c r="F13" s="363"/>
      <c r="G13" s="206"/>
      <c r="H13" s="275"/>
      <c r="I13" s="182"/>
    </row>
    <row r="14" spans="1:16" s="5" customFormat="1" ht="12" customHeight="1" x14ac:dyDescent="0.2">
      <c r="A14" s="387" t="s">
        <v>30</v>
      </c>
      <c r="B14" s="362"/>
      <c r="C14" s="362"/>
      <c r="D14" s="362"/>
      <c r="E14" s="362"/>
      <c r="F14" s="362"/>
      <c r="G14" s="207"/>
      <c r="H14" s="207"/>
      <c r="I14" s="183"/>
    </row>
    <row r="15" spans="1:16" s="208" customFormat="1" ht="12" customHeight="1" x14ac:dyDescent="0.2">
      <c r="A15" s="187" t="s">
        <v>97</v>
      </c>
      <c r="I15" s="209"/>
    </row>
    <row r="16" spans="1:16" s="4" customFormat="1" x14ac:dyDescent="0.2">
      <c r="A16" s="210" t="s">
        <v>109</v>
      </c>
      <c r="B16" s="211"/>
      <c r="C16" s="212"/>
      <c r="D16" s="212"/>
      <c r="E16" s="212"/>
      <c r="F16" s="213"/>
      <c r="G16" s="214"/>
      <c r="H16" s="214"/>
      <c r="I16" s="215"/>
      <c r="P16" s="229"/>
    </row>
    <row r="17" spans="1:9" s="4" customFormat="1" x14ac:dyDescent="0.2">
      <c r="A17" s="1"/>
      <c r="B17" s="2"/>
      <c r="C17" s="2"/>
      <c r="D17" s="2"/>
      <c r="E17" s="2"/>
      <c r="F17" s="2"/>
      <c r="G17" s="25"/>
      <c r="H17" s="25"/>
      <c r="I17" s="25"/>
    </row>
    <row r="18" spans="1:9" s="4" customFormat="1" x14ac:dyDescent="0.2">
      <c r="A18" s="4" t="s">
        <v>6</v>
      </c>
      <c r="B18" s="18"/>
      <c r="C18" s="3"/>
      <c r="D18" s="3"/>
      <c r="E18" s="3"/>
      <c r="F18" s="18"/>
      <c r="G18" s="25"/>
      <c r="H18" s="25"/>
      <c r="I18" s="25"/>
    </row>
    <row r="19" spans="1:9" s="4" customFormat="1" x14ac:dyDescent="0.2">
      <c r="B19" s="18"/>
      <c r="C19" s="3"/>
      <c r="D19" s="3"/>
      <c r="E19" s="3"/>
      <c r="F19" s="18"/>
    </row>
  </sheetData>
  <mergeCells count="4">
    <mergeCell ref="A13:F13"/>
    <mergeCell ref="C2:D2"/>
    <mergeCell ref="A14:F14"/>
    <mergeCell ref="A1:F1"/>
  </mergeCells>
  <phoneticPr fontId="14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showGridLines="0" zoomScaleNormal="100" workbookViewId="0">
      <selection activeCell="D26" sqref="D26"/>
    </sheetView>
  </sheetViews>
  <sheetFormatPr defaultRowHeight="12.75" x14ac:dyDescent="0.2"/>
  <cols>
    <col min="1" max="1" width="35.1640625" style="7" customWidth="1"/>
    <col min="2" max="2" width="11.83203125" style="7" customWidth="1"/>
    <col min="3" max="3" width="3" style="7" bestFit="1" customWidth="1"/>
    <col min="4" max="8" width="11.83203125" style="7" customWidth="1"/>
    <col min="9" max="16384" width="9.33203125" style="7"/>
  </cols>
  <sheetData>
    <row r="1" spans="1:9" s="8" customFormat="1" x14ac:dyDescent="0.2">
      <c r="A1" s="400" t="s">
        <v>125</v>
      </c>
      <c r="B1" s="401"/>
      <c r="C1" s="401"/>
      <c r="D1" s="401"/>
      <c r="E1" s="401"/>
      <c r="F1" s="401"/>
      <c r="G1" s="401"/>
      <c r="H1" s="402"/>
    </row>
    <row r="2" spans="1:9" s="8" customFormat="1" ht="19.5" customHeight="1" x14ac:dyDescent="0.2">
      <c r="A2" s="116"/>
      <c r="B2" s="19"/>
      <c r="C2" s="390"/>
      <c r="D2" s="390"/>
      <c r="E2" s="390"/>
      <c r="F2" s="19"/>
      <c r="G2" s="34"/>
      <c r="H2" s="43" t="s">
        <v>0</v>
      </c>
      <c r="I2" s="19"/>
    </row>
    <row r="3" spans="1:9" s="8" customFormat="1" ht="21" customHeight="1" x14ac:dyDescent="0.2">
      <c r="A3" s="116"/>
      <c r="B3" s="34" t="s">
        <v>42</v>
      </c>
      <c r="C3" s="19"/>
      <c r="D3" s="34" t="s">
        <v>47</v>
      </c>
      <c r="E3" s="34" t="s">
        <v>57</v>
      </c>
      <c r="F3" s="34" t="s">
        <v>59</v>
      </c>
      <c r="G3" s="34" t="s">
        <v>81</v>
      </c>
      <c r="H3" s="43" t="s">
        <v>100</v>
      </c>
      <c r="I3" s="6"/>
    </row>
    <row r="4" spans="1:9" s="8" customFormat="1" x14ac:dyDescent="0.2">
      <c r="A4" s="116"/>
      <c r="B4" s="34"/>
      <c r="C4" s="34"/>
      <c r="D4" s="34"/>
      <c r="E4" s="34"/>
      <c r="F4" s="19"/>
      <c r="G4" s="34"/>
      <c r="H4" s="43" t="s">
        <v>14</v>
      </c>
      <c r="I4" s="6"/>
    </row>
    <row r="5" spans="1:9" ht="8.25" customHeight="1" x14ac:dyDescent="0.2">
      <c r="A5" s="114"/>
      <c r="B5" s="35"/>
      <c r="C5" s="38"/>
      <c r="D5" s="38"/>
      <c r="E5" s="38"/>
      <c r="F5" s="38"/>
      <c r="G5" s="38"/>
      <c r="H5" s="58"/>
      <c r="I5" s="17"/>
    </row>
    <row r="6" spans="1:9" ht="14.25" customHeight="1" x14ac:dyDescent="0.2">
      <c r="A6" s="50" t="s">
        <v>10</v>
      </c>
      <c r="B6" s="157">
        <v>166.74100000000001</v>
      </c>
      <c r="C6" s="157"/>
      <c r="D6" s="157">
        <v>113.959</v>
      </c>
      <c r="E6" s="157">
        <v>82.622</v>
      </c>
      <c r="F6" s="157">
        <v>274</v>
      </c>
      <c r="G6" s="157">
        <v>93</v>
      </c>
      <c r="H6" s="277">
        <v>229</v>
      </c>
      <c r="I6" s="9"/>
    </row>
    <row r="7" spans="1:9" ht="14.25" customHeight="1" x14ac:dyDescent="0.2">
      <c r="A7" s="50" t="s">
        <v>8</v>
      </c>
      <c r="B7" s="157">
        <v>125.583</v>
      </c>
      <c r="C7" s="157"/>
      <c r="D7" s="157">
        <v>42.55</v>
      </c>
      <c r="E7" s="157">
        <v>23.1</v>
      </c>
      <c r="F7" s="157">
        <v>39</v>
      </c>
      <c r="G7" s="157">
        <v>36</v>
      </c>
      <c r="H7" s="277">
        <v>62</v>
      </c>
      <c r="I7" s="9"/>
    </row>
    <row r="8" spans="1:9" ht="15" customHeight="1" x14ac:dyDescent="0.2">
      <c r="A8" s="50" t="s">
        <v>9</v>
      </c>
      <c r="B8" s="157">
        <v>486.2</v>
      </c>
      <c r="C8" s="157"/>
      <c r="D8" s="157">
        <v>513.38599999999997</v>
      </c>
      <c r="E8" s="157">
        <v>857.39800000000002</v>
      </c>
      <c r="F8" s="157">
        <v>761</v>
      </c>
      <c r="G8" s="157">
        <v>1204</v>
      </c>
      <c r="H8" s="277">
        <v>827</v>
      </c>
      <c r="I8" s="9"/>
    </row>
    <row r="9" spans="1:9" x14ac:dyDescent="0.2">
      <c r="A9" s="50"/>
      <c r="B9" s="157"/>
      <c r="C9" s="157"/>
      <c r="D9" s="157"/>
      <c r="E9" s="157"/>
      <c r="F9" s="157"/>
      <c r="G9" s="157"/>
      <c r="H9" s="277"/>
      <c r="I9" s="9"/>
    </row>
    <row r="10" spans="1:9" x14ac:dyDescent="0.2">
      <c r="A10" s="50" t="s">
        <v>12</v>
      </c>
      <c r="B10" s="157">
        <f>B17-B6-B7-B8</f>
        <v>648.89499999999998</v>
      </c>
      <c r="C10" s="157"/>
      <c r="D10" s="157">
        <f>D17-D6-D7-D8</f>
        <v>827.70900000000006</v>
      </c>
      <c r="E10" s="157">
        <f>SUM(E17-E6-E7-E8)</f>
        <v>1050.2089999999998</v>
      </c>
      <c r="F10" s="157">
        <f>SUM(F17-F6-F7-F8)</f>
        <v>1050</v>
      </c>
      <c r="G10" s="157">
        <f>SUM(G17-G6-G7-G8)-190</f>
        <v>958</v>
      </c>
      <c r="H10" s="277">
        <f>SUM(H17-H6-H7-H8)</f>
        <v>1649</v>
      </c>
      <c r="I10" s="9"/>
    </row>
    <row r="11" spans="1:9" ht="15.75" customHeight="1" x14ac:dyDescent="0.2">
      <c r="A11" s="146" t="s">
        <v>45</v>
      </c>
      <c r="B11" s="157"/>
      <c r="C11" s="157"/>
      <c r="D11" s="157"/>
      <c r="E11" s="157"/>
      <c r="F11" s="157"/>
      <c r="G11" s="157"/>
      <c r="H11" s="277"/>
      <c r="I11" s="9"/>
    </row>
    <row r="12" spans="1:9" ht="14.25" customHeight="1" x14ac:dyDescent="0.2">
      <c r="A12" s="146" t="s">
        <v>74</v>
      </c>
      <c r="B12" s="278">
        <v>37.231999999999999</v>
      </c>
      <c r="C12" s="278"/>
      <c r="D12" s="278">
        <v>44.268999999999998</v>
      </c>
      <c r="E12" s="278">
        <v>61.872999999999998</v>
      </c>
      <c r="F12" s="278">
        <v>78</v>
      </c>
      <c r="G12" s="278">
        <v>54</v>
      </c>
      <c r="H12" s="294">
        <v>105</v>
      </c>
      <c r="I12" s="9"/>
    </row>
    <row r="13" spans="1:9" ht="14.25" customHeight="1" x14ac:dyDescent="0.2">
      <c r="A13" s="146" t="s">
        <v>75</v>
      </c>
      <c r="B13" s="278">
        <v>6.633</v>
      </c>
      <c r="C13" s="93" t="s">
        <v>41</v>
      </c>
      <c r="D13" s="278">
        <v>29.126999999999999</v>
      </c>
      <c r="E13" s="278">
        <v>29.42</v>
      </c>
      <c r="F13" s="278">
        <v>31</v>
      </c>
      <c r="G13" s="278">
        <v>31</v>
      </c>
      <c r="H13" s="294">
        <v>63</v>
      </c>
      <c r="I13" s="9"/>
    </row>
    <row r="14" spans="1:9" ht="14.25" customHeight="1" x14ac:dyDescent="0.2">
      <c r="A14" s="146" t="s">
        <v>76</v>
      </c>
      <c r="B14" s="278">
        <v>63.454999999999998</v>
      </c>
      <c r="C14" s="278"/>
      <c r="D14" s="278">
        <v>66.512</v>
      </c>
      <c r="E14" s="278">
        <v>105.919</v>
      </c>
      <c r="F14" s="278">
        <v>117</v>
      </c>
      <c r="G14" s="278">
        <v>186</v>
      </c>
      <c r="H14" s="294">
        <v>192</v>
      </c>
      <c r="I14" s="9"/>
    </row>
    <row r="15" spans="1:9" ht="14.25" customHeight="1" x14ac:dyDescent="0.2">
      <c r="A15" s="146" t="s">
        <v>77</v>
      </c>
      <c r="B15" s="278">
        <f>B10-B12-B13-B14</f>
        <v>541.57499999999993</v>
      </c>
      <c r="C15" s="93" t="s">
        <v>41</v>
      </c>
      <c r="D15" s="278">
        <f>D10-D12-D13-D14</f>
        <v>687.80100000000016</v>
      </c>
      <c r="E15" s="278">
        <f>SUM(E10-E12-E13-E14)</f>
        <v>852.99699999999984</v>
      </c>
      <c r="F15" s="278">
        <f>SUM(F10-F12-F13-F14)</f>
        <v>824</v>
      </c>
      <c r="G15" s="278">
        <f>SUM(G10-G12-G13-G14)</f>
        <v>687</v>
      </c>
      <c r="H15" s="294">
        <f>SUM(H10-H12-H13-H14)</f>
        <v>1289</v>
      </c>
      <c r="I15" s="9"/>
    </row>
    <row r="16" spans="1:9" x14ac:dyDescent="0.2">
      <c r="A16" s="146"/>
      <c r="B16" s="157"/>
      <c r="C16" s="157"/>
      <c r="D16" s="157"/>
      <c r="E16" s="157"/>
      <c r="F16" s="157"/>
      <c r="G16" s="157"/>
      <c r="H16" s="277"/>
      <c r="I16" s="9"/>
    </row>
    <row r="17" spans="1:9" x14ac:dyDescent="0.2">
      <c r="A17" s="147" t="s">
        <v>11</v>
      </c>
      <c r="B17" s="76">
        <v>1427.4190000000001</v>
      </c>
      <c r="C17" s="76"/>
      <c r="D17" s="76">
        <v>1497.604</v>
      </c>
      <c r="E17" s="76">
        <v>2013.329</v>
      </c>
      <c r="F17" s="76">
        <v>2124</v>
      </c>
      <c r="G17" s="76">
        <v>2481</v>
      </c>
      <c r="H17" s="134">
        <v>2767</v>
      </c>
      <c r="I17" s="9"/>
    </row>
    <row r="18" spans="1:9" ht="5.25" customHeight="1" x14ac:dyDescent="0.2">
      <c r="A18" s="147"/>
      <c r="B18" s="31"/>
      <c r="C18" s="31"/>
      <c r="D18" s="32"/>
      <c r="E18" s="32"/>
      <c r="F18" s="32"/>
      <c r="G18" s="276"/>
      <c r="H18" s="184"/>
      <c r="I18" s="9"/>
    </row>
    <row r="19" spans="1:9" ht="12" customHeight="1" x14ac:dyDescent="0.2">
      <c r="A19" s="391" t="s">
        <v>30</v>
      </c>
      <c r="B19" s="392"/>
      <c r="C19" s="392"/>
      <c r="D19" s="392"/>
      <c r="E19" s="392"/>
      <c r="F19" s="392"/>
      <c r="G19" s="392"/>
      <c r="H19" s="393"/>
      <c r="I19" s="9"/>
    </row>
    <row r="20" spans="1:9" ht="42.75" customHeight="1" x14ac:dyDescent="0.2">
      <c r="A20" s="394" t="s">
        <v>58</v>
      </c>
      <c r="B20" s="395"/>
      <c r="C20" s="395"/>
      <c r="D20" s="395"/>
      <c r="E20" s="395"/>
      <c r="F20" s="395"/>
      <c r="G20" s="395"/>
      <c r="H20" s="396"/>
      <c r="I20" s="3"/>
    </row>
    <row r="21" spans="1:9" ht="13.5" customHeight="1" x14ac:dyDescent="0.2">
      <c r="A21" s="295" t="s">
        <v>122</v>
      </c>
      <c r="B21" s="296"/>
      <c r="C21" s="296"/>
      <c r="D21" s="296"/>
      <c r="E21" s="296"/>
      <c r="F21" s="296"/>
      <c r="G21" s="296"/>
      <c r="H21" s="297"/>
      <c r="I21" s="3"/>
    </row>
    <row r="22" spans="1:9" x14ac:dyDescent="0.2">
      <c r="A22" s="33"/>
      <c r="B22" s="17"/>
      <c r="C22" s="17"/>
      <c r="D22" s="17"/>
      <c r="E22" s="17"/>
      <c r="F22" s="17"/>
      <c r="G22" s="17"/>
      <c r="H22" s="17"/>
      <c r="I22" s="3"/>
    </row>
    <row r="23" spans="1:9" x14ac:dyDescent="0.2">
      <c r="A23" s="9"/>
      <c r="B23" s="17"/>
      <c r="C23" s="17"/>
      <c r="D23" s="17"/>
      <c r="E23" s="17"/>
      <c r="F23" s="17"/>
      <c r="G23" s="17"/>
      <c r="H23" s="17"/>
      <c r="I23" s="3"/>
    </row>
    <row r="24" spans="1:9" x14ac:dyDescent="0.2">
      <c r="A24" s="9"/>
      <c r="B24" s="9"/>
      <c r="C24" s="9"/>
      <c r="D24" s="9"/>
      <c r="E24" s="9"/>
      <c r="F24" s="9"/>
      <c r="G24" s="9"/>
      <c r="H24" s="9"/>
    </row>
    <row r="25" spans="1:9" x14ac:dyDescent="0.2">
      <c r="A25" s="9"/>
      <c r="B25" s="9"/>
      <c r="C25" s="9"/>
      <c r="D25" s="9"/>
      <c r="E25" s="9"/>
      <c r="F25" s="9"/>
      <c r="G25" s="9"/>
      <c r="H25" s="9"/>
    </row>
    <row r="26" spans="1:9" x14ac:dyDescent="0.2">
      <c r="A26" s="9"/>
      <c r="B26" s="9"/>
      <c r="C26" s="9"/>
      <c r="D26" s="9"/>
      <c r="E26" s="9"/>
      <c r="F26" s="9"/>
      <c r="G26" s="9"/>
      <c r="H26" s="9"/>
    </row>
    <row r="27" spans="1:9" x14ac:dyDescent="0.2">
      <c r="A27" s="9"/>
      <c r="B27" s="9"/>
      <c r="C27" s="9"/>
      <c r="D27" s="9"/>
      <c r="E27" s="9"/>
      <c r="F27" s="9"/>
      <c r="G27" s="9"/>
      <c r="H27" s="9"/>
    </row>
    <row r="28" spans="1:9" x14ac:dyDescent="0.2">
      <c r="A28" s="9"/>
      <c r="B28" s="9"/>
      <c r="C28" s="9"/>
      <c r="D28" s="9"/>
      <c r="E28" s="9"/>
      <c r="F28" s="9"/>
      <c r="G28" s="9"/>
      <c r="H28" s="9"/>
    </row>
    <row r="29" spans="1:9" x14ac:dyDescent="0.2">
      <c r="A29" s="9"/>
      <c r="B29" s="9"/>
      <c r="C29" s="9"/>
      <c r="D29" s="9"/>
      <c r="E29" s="9"/>
      <c r="F29" s="9"/>
      <c r="G29" s="9"/>
      <c r="H29" s="9"/>
    </row>
    <row r="30" spans="1:9" x14ac:dyDescent="0.2">
      <c r="A30" s="9"/>
      <c r="B30" s="9"/>
      <c r="C30" s="9"/>
      <c r="D30" s="9"/>
      <c r="E30" s="9"/>
      <c r="F30" s="9"/>
      <c r="G30" s="9"/>
      <c r="H30" s="9"/>
    </row>
    <row r="31" spans="1:9" x14ac:dyDescent="0.2">
      <c r="A31" s="9"/>
      <c r="B31" s="9"/>
      <c r="C31" s="9"/>
      <c r="D31" s="9"/>
      <c r="E31" s="9"/>
      <c r="F31" s="9"/>
      <c r="G31" s="9"/>
      <c r="H31" s="9"/>
    </row>
    <row r="32" spans="1:9" x14ac:dyDescent="0.2">
      <c r="A32" s="9"/>
      <c r="B32" s="9"/>
      <c r="C32" s="9"/>
      <c r="D32" s="9"/>
      <c r="E32" s="9"/>
      <c r="F32" s="9"/>
      <c r="G32" s="9"/>
      <c r="H32" s="9"/>
    </row>
  </sheetData>
  <mergeCells count="4">
    <mergeCell ref="C2:E2"/>
    <mergeCell ref="A19:H19"/>
    <mergeCell ref="A1:H1"/>
    <mergeCell ref="A20:H20"/>
  </mergeCells>
  <phoneticPr fontId="14" type="noConversion"/>
  <pageMargins left="0.75" right="0.75" top="1" bottom="1" header="0.5" footer="0.5"/>
  <pageSetup paperSize="9" orientation="portrait" r:id="rId1"/>
  <headerFooter alignWithMargins="0"/>
  <ignoredErrors>
    <ignoredError sqref="G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7B769E7E-1D00-46BD-A91E-A25CA65C2FD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Table4.2a</vt:lpstr>
      <vt:lpstr>Table4.2c</vt:lpstr>
      <vt:lpstr>Table4.3a</vt:lpstr>
      <vt:lpstr>Table4.3b</vt:lpstr>
      <vt:lpstr>Table4.3c</vt:lpstr>
      <vt:lpstr>Table4.4a</vt:lpstr>
      <vt:lpstr>Table4.5a</vt:lpstr>
      <vt:lpstr>Table4.5b</vt:lpstr>
      <vt:lpstr>Table4.2a!Print_Area</vt:lpstr>
      <vt:lpstr>Table4.2c!Print_Area</vt:lpstr>
      <vt:lpstr>Table4.3a!Print_Area</vt:lpstr>
      <vt:lpstr>Table4.3b!Print_Area</vt:lpstr>
      <vt:lpstr>Table4.4a!Print_Area</vt:lpstr>
      <vt:lpstr>Table4.5a!Print_Area</vt:lpstr>
      <vt:lpstr>Table4.5b!Print_Area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TAB65</dc:title>
  <dc:creator>Jo Calderhead</dc:creator>
  <cp:lastModifiedBy>Joanna Coleman</cp:lastModifiedBy>
  <cp:lastPrinted>2015-07-08T11:26:48Z</cp:lastPrinted>
  <dcterms:created xsi:type="dcterms:W3CDTF">2000-08-31T13:47:16Z</dcterms:created>
  <dcterms:modified xsi:type="dcterms:W3CDTF">2015-07-14T12:59:10Z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63f0d10d-94e7-40c1-9986-3e5e23edd6a4</vt:lpwstr>
  </property>
  <property fmtid="{D5CDD505-2E9C-101B-9397-08002B2CF9AE}" pid="3" name="bjSaver">
    <vt:lpwstr>oubXwSPjOoLiBKK16gSDhpnR2iKIEa8U</vt:lpwstr>
  </property>
  <property fmtid="{D5CDD505-2E9C-101B-9397-08002B2CF9AE}" pid="4" name="bjDocumentSecurityLabel">
    <vt:lpwstr>No Marking</vt:lpwstr>
  </property>
</Properties>
</file>