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20" windowHeight="10035"/>
  </bookViews>
  <sheets>
    <sheet name="Impact Statement" sheetId="1" r:id="rId1"/>
    <sheet name="2014.15 Fees" sheetId="2" r:id="rId2"/>
  </sheets>
  <externalReferences>
    <externalReference r:id="rId3"/>
  </externalReferences>
  <definedNames>
    <definedName name="ED" localSheetId="1">#REF!</definedName>
    <definedName name="ED">#REF!</definedName>
    <definedName name="NOR" localSheetId="1">#REF!</definedName>
    <definedName name="NOR">#REF!</definedName>
  </definedNames>
  <calcPr calcId="145621"/>
</workbook>
</file>

<file path=xl/calcChain.xml><?xml version="1.0" encoding="utf-8"?>
<calcChain xmlns="http://schemas.openxmlformats.org/spreadsheetml/2006/main">
  <c r="F71" i="2" l="1"/>
  <c r="F67" i="2"/>
  <c r="F66" i="2"/>
  <c r="F62" i="2"/>
  <c r="F61" i="2"/>
  <c r="F57" i="2"/>
  <c r="F56" i="2"/>
  <c r="F55" i="2"/>
  <c r="F51" i="2"/>
  <c r="F50" i="2"/>
  <c r="F49" i="2"/>
  <c r="F48" i="2"/>
  <c r="F47" i="2"/>
  <c r="F43" i="2"/>
  <c r="F42" i="2"/>
  <c r="F41" i="2"/>
  <c r="F40" i="2"/>
  <c r="F39" i="2"/>
  <c r="F35" i="2"/>
  <c r="F34" i="2"/>
  <c r="F33" i="2"/>
  <c r="F29" i="2"/>
  <c r="F24" i="2"/>
  <c r="F23" i="2"/>
  <c r="F22" i="2"/>
  <c r="F18" i="2"/>
  <c r="F17" i="2"/>
  <c r="F16" i="2"/>
  <c r="F15" i="2"/>
  <c r="F14" i="2"/>
  <c r="F13" i="2"/>
  <c r="F12" i="2"/>
  <c r="F11" i="2"/>
  <c r="F7" i="2"/>
  <c r="F6" i="2"/>
  <c r="N15" i="1"/>
  <c r="M15" i="1"/>
  <c r="J15" i="1"/>
  <c r="I15" i="1"/>
  <c r="O15" i="1"/>
  <c r="N14" i="1"/>
  <c r="M14" i="1"/>
  <c r="J14" i="1"/>
  <c r="I14" i="1"/>
  <c r="O14" i="1"/>
  <c r="N13" i="1"/>
  <c r="M13" i="1"/>
  <c r="J13" i="1"/>
  <c r="I13" i="1"/>
  <c r="O13" i="1"/>
  <c r="N12" i="1"/>
  <c r="M12" i="1"/>
  <c r="J12" i="1"/>
  <c r="I12" i="1"/>
  <c r="O12" i="1"/>
  <c r="N11" i="1"/>
  <c r="M11" i="1"/>
  <c r="J11" i="1"/>
  <c r="I11" i="1"/>
  <c r="O11" i="1"/>
  <c r="N10" i="1"/>
  <c r="M10" i="1"/>
  <c r="J10" i="1"/>
  <c r="I10" i="1"/>
  <c r="O10" i="1"/>
  <c r="N9" i="1"/>
  <c r="M9" i="1"/>
  <c r="J9" i="1"/>
  <c r="I9" i="1"/>
  <c r="O9" i="1"/>
  <c r="N8" i="1"/>
  <c r="M8" i="1"/>
  <c r="J8" i="1"/>
  <c r="I8" i="1"/>
  <c r="O8" i="1"/>
  <c r="N7" i="1"/>
  <c r="M7" i="1"/>
  <c r="J7" i="1"/>
  <c r="I7" i="1"/>
  <c r="O7" i="1"/>
  <c r="N6" i="1"/>
  <c r="M6" i="1"/>
  <c r="J6" i="1"/>
  <c r="J17" i="1" s="1"/>
  <c r="I6" i="1"/>
  <c r="O6" i="1"/>
  <c r="D17" i="1"/>
  <c r="O17" i="1" l="1"/>
  <c r="N17" i="1"/>
  <c r="E17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P15" i="1" l="1"/>
  <c r="L15" i="1"/>
  <c r="G15" i="1"/>
  <c r="P13" i="1"/>
  <c r="L13" i="1"/>
  <c r="G13" i="1"/>
  <c r="P11" i="1"/>
  <c r="L11" i="1"/>
  <c r="G11" i="1"/>
  <c r="P9" i="1"/>
  <c r="L9" i="1"/>
  <c r="G9" i="1"/>
  <c r="P7" i="1"/>
  <c r="L7" i="1"/>
  <c r="G7" i="1"/>
  <c r="K17" i="1"/>
  <c r="P14" i="1"/>
  <c r="L14" i="1"/>
  <c r="G14" i="1"/>
  <c r="P12" i="1"/>
  <c r="L12" i="1"/>
  <c r="G12" i="1"/>
  <c r="P10" i="1"/>
  <c r="L10" i="1"/>
  <c r="G10" i="1"/>
  <c r="P8" i="1"/>
  <c r="L8" i="1"/>
  <c r="G8" i="1"/>
  <c r="P6" i="1"/>
  <c r="L6" i="1"/>
  <c r="G6" i="1"/>
  <c r="F17" i="1"/>
  <c r="G17" i="1" s="1"/>
  <c r="L17" i="1" l="1"/>
  <c r="P17" i="1"/>
</calcChain>
</file>

<file path=xl/comments1.xml><?xml version="1.0" encoding="utf-8"?>
<comments xmlns="http://schemas.openxmlformats.org/spreadsheetml/2006/main">
  <authors>
    <author>Myra Storey</author>
  </authors>
  <commentList>
    <comment ref="B81" authorId="0">
      <text>
        <r>
          <rPr>
            <b/>
            <sz val="9"/>
            <color rgb="FF000000"/>
            <rFont val="Tahoma"/>
            <family val="2"/>
          </rPr>
          <t>Myra Storey:</t>
        </r>
        <r>
          <rPr>
            <sz val="9"/>
            <color rgb="FF000000"/>
            <rFont val="Tahoma"/>
            <family val="2"/>
          </rPr>
          <t xml:space="preserve">
Includes 16 SCH and 2 Holiday Playschemes</t>
        </r>
      </text>
    </comment>
  </commentList>
</comments>
</file>

<file path=xl/sharedStrings.xml><?xml version="1.0" encoding="utf-8"?>
<sst xmlns="http://schemas.openxmlformats.org/spreadsheetml/2006/main" count="137" uniqueCount="80">
  <si>
    <t>IMPACT STATEMENT</t>
  </si>
  <si>
    <t>Proposal: 10% increase to 2013/14 fee levels for all settings (except where full cost achieved based on 2011/12 OPM figures - these settings will be capped)</t>
  </si>
  <si>
    <t>Public Sector</t>
  </si>
  <si>
    <t>Private Sector</t>
  </si>
  <si>
    <t>2013/14 Income</t>
  </si>
  <si>
    <t>2014/15 Income</t>
  </si>
  <si>
    <t>Increase (£)</t>
  </si>
  <si>
    <t>Increase (%)</t>
  </si>
  <si>
    <t>Adoption Support Agency</t>
  </si>
  <si>
    <t>Boarding School</t>
  </si>
  <si>
    <t>Children's Home</t>
  </si>
  <si>
    <t>Further Education College</t>
  </si>
  <si>
    <t>Independent Fostering Agency</t>
  </si>
  <si>
    <t>Local Authority Adoption Agency</t>
  </si>
  <si>
    <t>Local Authority Fostering Agency</t>
  </si>
  <si>
    <t>Residential Family Centre</t>
  </si>
  <si>
    <t>Residential Special School</t>
  </si>
  <si>
    <t>Voluntary Adoption Agency</t>
  </si>
  <si>
    <t>Notes:</t>
  </si>
  <si>
    <t>1. Fee income relates to annual fee income (i.e. does not include registration/variation fees)</t>
  </si>
  <si>
    <t>2. Public Sector includes: Health Authority/Local Authority/Public Sector</t>
  </si>
  <si>
    <t>3. Private Sector includes: Private/Voluntary</t>
  </si>
  <si>
    <t>4. Impact calculations based on recent profile of providers (12 months to June 2013) - This may change during 2014/15</t>
  </si>
  <si>
    <t>2014/15 Fee Levels</t>
  </si>
  <si>
    <t>SETTING</t>
  </si>
  <si>
    <t>Inspection Frequency</t>
  </si>
  <si>
    <t>2013/14 Annual Fee</t>
  </si>
  <si>
    <t>Variable Fee</t>
  </si>
  <si>
    <t>2014/15 Annual Fee</t>
  </si>
  <si>
    <t>Adoption Support Agency (Small)</t>
  </si>
  <si>
    <t>1 in 3 years</t>
  </si>
  <si>
    <t>Adoption Support Agency (Large)</t>
  </si>
  <si>
    <t>Boarding Schools (0-3 places)</t>
  </si>
  <si>
    <t>Boarding School (4-12 places)</t>
  </si>
  <si>
    <t>Boarding School (13-50 places)</t>
  </si>
  <si>
    <t>Boarding School (OPM 51-100 places)</t>
  </si>
  <si>
    <t>Boarding School (OPM 101-200 places)</t>
  </si>
  <si>
    <t>Boarding School (OPM 201-500 places)</t>
  </si>
  <si>
    <t>Boarding School (501-800 places)</t>
  </si>
  <si>
    <t>Boarding School (800+ places)</t>
  </si>
  <si>
    <t xml:space="preserve">Children's Home (0-3 places) </t>
  </si>
  <si>
    <t>1 full/1 interim</t>
  </si>
  <si>
    <t>Children's Home (4-33 places) **</t>
  </si>
  <si>
    <t>**Note change in place numbers</t>
  </si>
  <si>
    <t>Children's Home (34+ places) **</t>
  </si>
  <si>
    <t>Independent Fostering Agency </t>
  </si>
  <si>
    <t>Residential Family Centre (0-3 places)</t>
  </si>
  <si>
    <t>Residential Family Centre (4 places)</t>
  </si>
  <si>
    <t>Residential Family Centre 5+ places</t>
  </si>
  <si>
    <t>Residential FE College (0-3 places)</t>
  </si>
  <si>
    <t>Residential FE College (4-11 places)</t>
  </si>
  <si>
    <t>Residential FE College (12-50 places)</t>
  </si>
  <si>
    <t>Residential FE College (OPM 51-100 places)</t>
  </si>
  <si>
    <t>Residential FE College (OPM 101+ places)</t>
  </si>
  <si>
    <t>Residential Special School 0-3 places</t>
  </si>
  <si>
    <t>1 per year</t>
  </si>
  <si>
    <t>Residential Special School (4-18 places)</t>
  </si>
  <si>
    <t>Residential Special School (19+ places)</t>
  </si>
  <si>
    <t>Residential Special School (OPM 51-100 places)</t>
  </si>
  <si>
    <t>Residential Special School (OPM 101-200 places)</t>
  </si>
  <si>
    <t xml:space="preserve">Secure Children's Home (0-3 places) </t>
  </si>
  <si>
    <t>Voluntary Adoption Agency (Small)</t>
  </si>
  <si>
    <t>Voluntary Adoption Agency (Large)</t>
  </si>
  <si>
    <t>LA Adoption</t>
  </si>
  <si>
    <t>LA Fostering</t>
  </si>
  <si>
    <t xml:space="preserve">Holiday Playschemes (CH) </t>
  </si>
  <si>
    <t>1 interim/year</t>
  </si>
  <si>
    <t>2. Holiday Playschemes - New legislation effective from 1/7/13. 2013/14 fee level of £2,176 was introduced, this was based on 1 interim inspection per year (using 2011/12 OPM full cost value)</t>
  </si>
  <si>
    <t>Analysis of SC Providers                                               (Based on invoices issued 12mths-June 2013)</t>
  </si>
  <si>
    <t>Providers</t>
  </si>
  <si>
    <t xml:space="preserve">Children's Home </t>
  </si>
  <si>
    <t>Residential FE College</t>
  </si>
  <si>
    <t>Excluding LA Adoption/Fostering</t>
  </si>
  <si>
    <t>LA Adoption/Fostering</t>
  </si>
  <si>
    <t>151/152</t>
  </si>
  <si>
    <t xml:space="preserve">Proposal: 10% increase to 2013/14 fee levels for all settings </t>
  </si>
  <si>
    <t>(except where full cost achieved based on 2011/12 OPM figures - these settings will be capped)</t>
  </si>
  <si>
    <t>Secure Children's Home (4-33 places) **</t>
  </si>
  <si>
    <t>Secure Children's Home (34+ places) **</t>
  </si>
  <si>
    <t>1.  Blanket 10% increase applied to fixed and variable fee levels for all settings (expect those identified at full cost in setting 2013/14 fees - highlighted in blue)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</si>
</sst>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&quot;£&quot;#,##0.00"/>
    <numFmt numFmtId="166" formatCode="_-* #,##0_-;\-* #,##0_-;_-* &quot;-&quot;??_-;_-@_-"/>
  </numFmts>
  <fonts count="36" x14ac:knownFonts="1"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2"/>
      <name val="Calibri"/>
      <family val="2"/>
    </font>
    <font>
      <b/>
      <sz val="13"/>
      <color indexed="42"/>
      <name val="Calibri"/>
      <family val="2"/>
    </font>
    <font>
      <b/>
      <sz val="11"/>
      <color indexed="42"/>
      <name val="Calibri"/>
      <family val="2"/>
    </font>
    <font>
      <u/>
      <sz val="10"/>
      <color indexed="12"/>
      <name val="Arial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b/>
      <sz val="18"/>
      <color indexed="42"/>
      <name val="Cambria"/>
      <family val="2"/>
    </font>
    <font>
      <sz val="11"/>
      <color indexed="10"/>
      <name val="Calibri"/>
      <family val="2"/>
    </font>
    <font>
      <b/>
      <u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b/>
      <sz val="8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name val="Arial"/>
      <family val="2"/>
    </font>
    <font>
      <sz val="9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CE6F1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6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13" applyNumberFormat="0" applyAlignment="0" applyProtection="0"/>
    <xf numFmtId="0" fontId="10" fillId="14" borderId="14" applyNumberFormat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3" borderId="13" applyNumberFormat="0" applyAlignment="0" applyProtection="0"/>
    <xf numFmtId="0" fontId="19" fillId="0" borderId="18" applyNumberFormat="0" applyFill="0" applyAlignment="0" applyProtection="0"/>
    <xf numFmtId="0" fontId="20" fillId="4" borderId="0" applyNumberFormat="0" applyBorder="0" applyAlignment="0" applyProtection="0"/>
    <xf numFmtId="0" fontId="11" fillId="0" borderId="0"/>
    <xf numFmtId="0" fontId="11" fillId="0" borderId="0"/>
    <xf numFmtId="0" fontId="2" fillId="0" borderId="0"/>
    <xf numFmtId="0" fontId="21" fillId="0" borderId="0"/>
    <xf numFmtId="0" fontId="22" fillId="4" borderId="19" applyNumberFormat="0" applyFont="0" applyAlignment="0" applyProtection="0"/>
    <xf numFmtId="0" fontId="23" fillId="13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3" applyFont="1"/>
    <xf numFmtId="44" fontId="4" fillId="0" borderId="7" xfId="1" applyFont="1" applyBorder="1"/>
    <xf numFmtId="44" fontId="4" fillId="0" borderId="0" xfId="1" applyFont="1" applyBorder="1"/>
    <xf numFmtId="164" fontId="4" fillId="0" borderId="8" xfId="2" applyNumberFormat="1" applyFont="1" applyBorder="1"/>
    <xf numFmtId="0" fontId="4" fillId="0" borderId="0" xfId="0" applyFont="1"/>
    <xf numFmtId="9" fontId="4" fillId="0" borderId="7" xfId="2" applyFont="1" applyBorder="1"/>
    <xf numFmtId="44" fontId="4" fillId="0" borderId="8" xfId="1" applyFont="1" applyBorder="1"/>
    <xf numFmtId="44" fontId="4" fillId="0" borderId="9" xfId="1" applyFont="1" applyBorder="1"/>
    <xf numFmtId="44" fontId="4" fillId="0" borderId="10" xfId="1" applyFont="1" applyBorder="1"/>
    <xf numFmtId="164" fontId="4" fillId="0" borderId="11" xfId="2" applyNumberFormat="1" applyFont="1" applyBorder="1"/>
    <xf numFmtId="9" fontId="4" fillId="0" borderId="9" xfId="2" applyFont="1" applyBorder="1"/>
    <xf numFmtId="44" fontId="4" fillId="0" borderId="11" xfId="1" applyFont="1" applyBorder="1"/>
    <xf numFmtId="9" fontId="4" fillId="0" borderId="0" xfId="2" applyFont="1" applyBorder="1"/>
    <xf numFmtId="44" fontId="4" fillId="0" borderId="12" xfId="0" applyNumberFormat="1" applyFont="1" applyBorder="1"/>
    <xf numFmtId="164" fontId="4" fillId="0" borderId="12" xfId="2" applyNumberFormat="1" applyFont="1" applyBorder="1"/>
    <xf numFmtId="44" fontId="4" fillId="0" borderId="0" xfId="0" applyNumberFormat="1" applyFont="1" applyBorder="1"/>
    <xf numFmtId="0" fontId="5" fillId="0" borderId="0" xfId="3" applyFont="1" applyFill="1"/>
    <xf numFmtId="0" fontId="26" fillId="0" borderId="0" xfId="43" applyFont="1" applyFill="1" applyBorder="1"/>
    <xf numFmtId="0" fontId="27" fillId="0" borderId="0" xfId="43" applyFont="1" applyFill="1" applyBorder="1"/>
    <xf numFmtId="0" fontId="0" fillId="0" borderId="0" xfId="0" applyBorder="1"/>
    <xf numFmtId="0" fontId="27" fillId="0" borderId="0" xfId="43" applyFont="1" applyFill="1" applyBorder="1" applyAlignment="1">
      <alignment wrapText="1"/>
    </xf>
    <xf numFmtId="0" fontId="28" fillId="0" borderId="22" xfId="43" applyFont="1" applyFill="1" applyBorder="1" applyAlignment="1">
      <alignment vertical="center"/>
    </xf>
    <xf numFmtId="0" fontId="28" fillId="0" borderId="23" xfId="43" applyFont="1" applyFill="1" applyBorder="1" applyAlignment="1">
      <alignment horizontal="center" vertical="center" wrapText="1"/>
    </xf>
    <xf numFmtId="0" fontId="29" fillId="0" borderId="24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 wrapText="1"/>
    </xf>
    <xf numFmtId="0" fontId="28" fillId="0" borderId="25" xfId="43" applyFont="1" applyFill="1" applyBorder="1" applyAlignment="1">
      <alignment horizontal="center" vertical="center" wrapText="1"/>
    </xf>
    <xf numFmtId="0" fontId="27" fillId="0" borderId="26" xfId="43" applyFont="1" applyFill="1" applyBorder="1" applyAlignment="1">
      <alignment wrapText="1"/>
    </xf>
    <xf numFmtId="44" fontId="27" fillId="0" borderId="0" xfId="43" applyNumberFormat="1" applyFont="1" applyFill="1" applyBorder="1"/>
    <xf numFmtId="0" fontId="27" fillId="0" borderId="27" xfId="43" applyFont="1" applyFill="1" applyBorder="1"/>
    <xf numFmtId="44" fontId="27" fillId="0" borderId="28" xfId="43" applyNumberFormat="1" applyFont="1" applyFill="1" applyBorder="1"/>
    <xf numFmtId="0" fontId="28" fillId="0" borderId="28" xfId="43" applyFont="1" applyFill="1" applyBorder="1" applyAlignment="1">
      <alignment horizontal="center" vertical="center" wrapText="1"/>
    </xf>
    <xf numFmtId="0" fontId="30" fillId="0" borderId="26" xfId="43" applyFont="1" applyFill="1" applyBorder="1" applyAlignment="1">
      <alignment wrapText="1"/>
    </xf>
    <xf numFmtId="0" fontId="30" fillId="0" borderId="0" xfId="43" applyFont="1" applyFill="1" applyBorder="1"/>
    <xf numFmtId="44" fontId="30" fillId="0" borderId="0" xfId="43" applyNumberFormat="1" applyFont="1" applyFill="1" applyBorder="1"/>
    <xf numFmtId="44" fontId="30" fillId="0" borderId="27" xfId="43" applyNumberFormat="1" applyFont="1" applyFill="1" applyBorder="1"/>
    <xf numFmtId="165" fontId="30" fillId="0" borderId="0" xfId="43" applyNumberFormat="1" applyFont="1" applyFill="1" applyBorder="1"/>
    <xf numFmtId="44" fontId="30" fillId="0" borderId="28" xfId="43" applyNumberFormat="1" applyFont="1" applyFill="1" applyBorder="1"/>
    <xf numFmtId="165" fontId="27" fillId="0" borderId="0" xfId="43" applyNumberFormat="1" applyFont="1" applyFill="1" applyBorder="1"/>
    <xf numFmtId="44" fontId="27" fillId="15" borderId="28" xfId="43" applyNumberFormat="1" applyFont="1" applyFill="1" applyBorder="1"/>
    <xf numFmtId="44" fontId="27" fillId="0" borderId="28" xfId="0" applyNumberFormat="1" applyFont="1" applyFill="1" applyBorder="1"/>
    <xf numFmtId="0" fontId="27" fillId="0" borderId="26" xfId="0" applyFont="1" applyFill="1" applyBorder="1" applyAlignment="1">
      <alignment wrapText="1"/>
    </xf>
    <xf numFmtId="0" fontId="27" fillId="0" borderId="0" xfId="0" applyFont="1" applyFill="1" applyBorder="1"/>
    <xf numFmtId="44" fontId="27" fillId="0" borderId="0" xfId="0" applyNumberFormat="1" applyFont="1" applyFill="1" applyBorder="1"/>
    <xf numFmtId="44" fontId="30" fillId="0" borderId="27" xfId="0" applyNumberFormat="1" applyFont="1" applyFill="1" applyBorder="1"/>
    <xf numFmtId="44" fontId="27" fillId="15" borderId="28" xfId="0" applyNumberFormat="1" applyFont="1" applyFill="1" applyBorder="1"/>
    <xf numFmtId="0" fontId="27" fillId="0" borderId="29" xfId="0" applyFont="1" applyFill="1" applyBorder="1" applyAlignment="1">
      <alignment wrapText="1"/>
    </xf>
    <xf numFmtId="0" fontId="27" fillId="0" borderId="30" xfId="0" applyFont="1" applyFill="1" applyBorder="1"/>
    <xf numFmtId="44" fontId="27" fillId="0" borderId="30" xfId="0" applyNumberFormat="1" applyFont="1" applyFill="1" applyBorder="1"/>
    <xf numFmtId="0" fontId="27" fillId="0" borderId="31" xfId="0" applyFont="1" applyFill="1" applyBorder="1"/>
    <xf numFmtId="44" fontId="27" fillId="0" borderId="32" xfId="0" applyNumberFormat="1" applyFont="1" applyFill="1" applyBorder="1"/>
    <xf numFmtId="0" fontId="0" fillId="0" borderId="0" xfId="0" applyFill="1" applyBorder="1"/>
    <xf numFmtId="0" fontId="27" fillId="0" borderId="0" xfId="43" applyFont="1" applyFill="1" applyBorder="1" applyAlignment="1">
      <alignment horizontal="left"/>
    </xf>
    <xf numFmtId="0" fontId="4" fillId="0" borderId="33" xfId="43" applyFont="1" applyFill="1" applyBorder="1" applyAlignment="1">
      <alignment wrapText="1"/>
    </xf>
    <xf numFmtId="0" fontId="4" fillId="0" borderId="34" xfId="43" applyFont="1" applyFill="1" applyBorder="1" applyAlignment="1">
      <alignment horizontal="right" wrapText="1"/>
    </xf>
    <xf numFmtId="0" fontId="27" fillId="0" borderId="35" xfId="43" applyFont="1" applyFill="1" applyBorder="1"/>
    <xf numFmtId="0" fontId="27" fillId="0" borderId="36" xfId="43" applyFont="1" applyFill="1" applyBorder="1" applyAlignment="1">
      <alignment wrapText="1"/>
    </xf>
    <xf numFmtId="166" fontId="4" fillId="0" borderId="0" xfId="55" applyNumberFormat="1" applyFont="1" applyFill="1" applyBorder="1"/>
    <xf numFmtId="9" fontId="27" fillId="0" borderId="37" xfId="50" applyFont="1" applyFill="1" applyBorder="1"/>
    <xf numFmtId="0" fontId="27" fillId="0" borderId="36" xfId="43" applyFont="1" applyFill="1" applyBorder="1"/>
    <xf numFmtId="9" fontId="27" fillId="0" borderId="0" xfId="50" applyFont="1" applyFill="1" applyBorder="1"/>
    <xf numFmtId="0" fontId="31" fillId="0" borderId="36" xfId="43" applyFont="1" applyFill="1" applyBorder="1"/>
    <xf numFmtId="166" fontId="31" fillId="0" borderId="5" xfId="55" applyNumberFormat="1" applyFont="1" applyFill="1" applyBorder="1"/>
    <xf numFmtId="0" fontId="27" fillId="0" borderId="37" xfId="43" applyFont="1" applyFill="1" applyBorder="1"/>
    <xf numFmtId="0" fontId="4" fillId="0" borderId="36" xfId="43" applyFont="1" applyFill="1" applyBorder="1"/>
    <xf numFmtId="0" fontId="28" fillId="0" borderId="0" xfId="43" applyFont="1" applyFill="1" applyBorder="1" applyAlignment="1">
      <alignment wrapText="1"/>
    </xf>
    <xf numFmtId="0" fontId="4" fillId="0" borderId="33" xfId="43" applyFont="1" applyFill="1" applyBorder="1"/>
    <xf numFmtId="0" fontId="4" fillId="0" borderId="34" xfId="43" applyFont="1" applyFill="1" applyBorder="1" applyAlignment="1">
      <alignment horizontal="right"/>
    </xf>
    <xf numFmtId="0" fontId="34" fillId="0" borderId="0" xfId="0" applyFont="1"/>
    <xf numFmtId="0" fontId="35" fillId="0" borderId="0" xfId="3" applyFont="1" applyFill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7" fillId="0" borderId="0" xfId="43" applyFont="1" applyFill="1" applyBorder="1" applyAlignment="1">
      <alignment horizontal="left" wrapText="1"/>
    </xf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55"/>
    <cellStyle name="Currency" xfId="1" builtinId="4"/>
    <cellStyle name="Currency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3"/>
    <cellStyle name="Note 2" xfId="47"/>
    <cellStyle name="Output 2" xfId="48"/>
    <cellStyle name="Percent" xfId="2" builtinId="5"/>
    <cellStyle name="Percent 2" xfId="49"/>
    <cellStyle name="Percent 2 2" xfId="50"/>
    <cellStyle name="Percent 3" xfId="51"/>
    <cellStyle name="Title 2" xfId="52"/>
    <cellStyle name="Total 2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richard\AppData\Local\Microsoft\Windows\Temporary%20Internet%20Files\Content.Outlook\N7D7W162\Working%20papers%20for%20Impact%20Statement%20-%20Fee%20proposal%20for%2010%20per%20cent%20increase%20(capped%20at%2011.12%20OPM%20cos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Statement"/>
      <sheetName val="2014.15 Fees"/>
      <sheetName val="Provider Data"/>
      <sheetName val="Annual Fee Proposals"/>
      <sheetName val="Registered SC"/>
      <sheetName val="Sheet1"/>
    </sheetNames>
    <sheetDataSet>
      <sheetData sheetId="0"/>
      <sheetData sheetId="1"/>
      <sheetData sheetId="2">
        <row r="3095">
          <cell r="P3095">
            <v>0.25893719806763288</v>
          </cell>
          <cell r="Q3095">
            <v>0.74106280193236707</v>
          </cell>
        </row>
        <row r="3099">
          <cell r="P3099">
            <v>0</v>
          </cell>
          <cell r="Q3099">
            <v>1</v>
          </cell>
        </row>
        <row r="3101">
          <cell r="P3101">
            <v>0</v>
          </cell>
          <cell r="Q3101">
            <v>1</v>
          </cell>
        </row>
        <row r="3105">
          <cell r="P3105">
            <v>0</v>
          </cell>
          <cell r="Q3105">
            <v>1</v>
          </cell>
        </row>
        <row r="3109">
          <cell r="P3109">
            <v>6.8181818181818177E-2</v>
          </cell>
          <cell r="Q3109">
            <v>0.93181818181818177</v>
          </cell>
        </row>
        <row r="3119">
          <cell r="P3119">
            <v>0.42500000000000004</v>
          </cell>
          <cell r="Q3119">
            <v>0.57499999999999996</v>
          </cell>
        </row>
        <row r="3126">
          <cell r="P3126">
            <v>0.19047619047619047</v>
          </cell>
          <cell r="Q3126">
            <v>0.80952380952380953</v>
          </cell>
        </row>
        <row r="3133">
          <cell r="P3133">
            <v>0.57377049180327866</v>
          </cell>
          <cell r="Q3133">
            <v>0.42622950819672134</v>
          </cell>
        </row>
        <row r="3137">
          <cell r="P3137">
            <v>1</v>
          </cell>
          <cell r="Q3137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G8" sqref="G8"/>
    </sheetView>
  </sheetViews>
  <sheetFormatPr defaultRowHeight="12.75" x14ac:dyDescent="0.2"/>
  <cols>
    <col min="3" max="3" width="6.140625" customWidth="1"/>
    <col min="4" max="4" width="12.140625" customWidth="1"/>
    <col min="5" max="5" width="12.5703125" customWidth="1"/>
    <col min="6" max="6" width="11.140625" customWidth="1"/>
    <col min="7" max="7" width="6.7109375" customWidth="1"/>
    <col min="8" max="8" width="6" customWidth="1"/>
    <col min="9" max="9" width="5" bestFit="1" customWidth="1"/>
    <col min="10" max="11" width="12" bestFit="1" customWidth="1"/>
    <col min="12" max="12" width="10.7109375" bestFit="1" customWidth="1"/>
    <col min="13" max="13" width="5" bestFit="1" customWidth="1"/>
    <col min="14" max="15" width="12" bestFit="1" customWidth="1"/>
    <col min="16" max="16" width="10.7109375" bestFit="1" customWidth="1"/>
  </cols>
  <sheetData>
    <row r="1" spans="1:16" x14ac:dyDescent="0.2">
      <c r="A1" s="1" t="s">
        <v>0</v>
      </c>
    </row>
    <row r="2" spans="1:16" x14ac:dyDescent="0.2">
      <c r="A2" s="81" t="s">
        <v>1</v>
      </c>
    </row>
    <row r="4" spans="1:16" x14ac:dyDescent="0.2">
      <c r="D4" s="2"/>
      <c r="E4" s="3"/>
      <c r="F4" s="3"/>
      <c r="G4" s="4"/>
      <c r="I4" s="5"/>
      <c r="J4" s="83" t="s">
        <v>2</v>
      </c>
      <c r="K4" s="83"/>
      <c r="L4" s="84"/>
      <c r="M4" s="5"/>
      <c r="N4" s="83" t="s">
        <v>3</v>
      </c>
      <c r="O4" s="83"/>
      <c r="P4" s="84"/>
    </row>
    <row r="5" spans="1:16" ht="22.5" x14ac:dyDescent="0.2">
      <c r="D5" s="6" t="s">
        <v>4</v>
      </c>
      <c r="E5" s="7" t="s">
        <v>5</v>
      </c>
      <c r="F5" s="7" t="s">
        <v>6</v>
      </c>
      <c r="G5" s="8" t="s">
        <v>7</v>
      </c>
      <c r="H5" s="9"/>
      <c r="I5" s="10"/>
      <c r="J5" s="11" t="s">
        <v>4</v>
      </c>
      <c r="K5" s="11" t="s">
        <v>5</v>
      </c>
      <c r="L5" s="12" t="s">
        <v>6</v>
      </c>
      <c r="M5" s="13"/>
      <c r="N5" s="11" t="s">
        <v>4</v>
      </c>
      <c r="O5" s="11" t="s">
        <v>5</v>
      </c>
      <c r="P5" s="12" t="s">
        <v>6</v>
      </c>
    </row>
    <row r="6" spans="1:16" ht="15" customHeight="1" x14ac:dyDescent="0.2">
      <c r="A6" s="14" t="s">
        <v>8</v>
      </c>
      <c r="D6" s="15">
        <v>21449.044698850026</v>
      </c>
      <c r="E6" s="16">
        <v>23593.949168735038</v>
      </c>
      <c r="F6" s="16">
        <f>E6-D6</f>
        <v>2144.9044698850121</v>
      </c>
      <c r="G6" s="17">
        <f>F6/D6</f>
        <v>0.10000000000000044</v>
      </c>
      <c r="H6" s="18"/>
      <c r="I6" s="19">
        <f>'[1]Provider Data'!P3105</f>
        <v>0</v>
      </c>
      <c r="J6" s="16">
        <f>(D6*$I6)</f>
        <v>0</v>
      </c>
      <c r="K6" s="16">
        <f t="shared" ref="K6:L15" si="0">(E6*$I6)</f>
        <v>0</v>
      </c>
      <c r="L6" s="20">
        <f t="shared" si="0"/>
        <v>0</v>
      </c>
      <c r="M6" s="19">
        <f>'[1]Provider Data'!Q3105</f>
        <v>1</v>
      </c>
      <c r="N6" s="16">
        <f>D6*$M6</f>
        <v>21449.044698850026</v>
      </c>
      <c r="O6" s="16">
        <f t="shared" ref="O6:P15" si="1">E6*$M6</f>
        <v>23593.949168735038</v>
      </c>
      <c r="P6" s="20">
        <f t="shared" si="1"/>
        <v>2144.9044698850121</v>
      </c>
    </row>
    <row r="7" spans="1:16" ht="15" customHeight="1" x14ac:dyDescent="0.2">
      <c r="A7" s="14" t="s">
        <v>9</v>
      </c>
      <c r="D7" s="15">
        <v>97717.2978</v>
      </c>
      <c r="E7" s="16">
        <v>107489.02757999999</v>
      </c>
      <c r="F7" s="16">
        <f t="shared" ref="F7:F15" si="2">E7-D7</f>
        <v>9771.7297799999942</v>
      </c>
      <c r="G7" s="17">
        <f t="shared" ref="G7:G17" si="3">F7/D7</f>
        <v>9.9999999999999936E-2</v>
      </c>
      <c r="I7" s="19">
        <f>'[1]Provider Data'!P3119</f>
        <v>0.42500000000000004</v>
      </c>
      <c r="J7" s="16">
        <f t="shared" ref="J7:J15" si="4">(D7*$I7)</f>
        <v>41529.851565000004</v>
      </c>
      <c r="K7" s="16">
        <f t="shared" si="0"/>
        <v>45682.836721500003</v>
      </c>
      <c r="L7" s="20">
        <f t="shared" si="0"/>
        <v>4152.9851564999981</v>
      </c>
      <c r="M7" s="19">
        <f>'[1]Provider Data'!Q3119</f>
        <v>0.57499999999999996</v>
      </c>
      <c r="N7" s="16">
        <f t="shared" ref="N7:N15" si="5">D7*$M7</f>
        <v>56187.446234999996</v>
      </c>
      <c r="O7" s="16">
        <f t="shared" si="1"/>
        <v>61806.190858499991</v>
      </c>
      <c r="P7" s="20">
        <f t="shared" si="1"/>
        <v>5618.7446234999961</v>
      </c>
    </row>
    <row r="8" spans="1:16" ht="15" customHeight="1" x14ac:dyDescent="0.2">
      <c r="A8" s="14" t="s">
        <v>10</v>
      </c>
      <c r="D8" s="15">
        <v>3775287.5061316546</v>
      </c>
      <c r="E8" s="16">
        <v>4133703.2418461945</v>
      </c>
      <c r="F8" s="16">
        <f t="shared" si="2"/>
        <v>358415.73571453989</v>
      </c>
      <c r="G8" s="17">
        <f t="shared" si="3"/>
        <v>9.493733527113285E-2</v>
      </c>
      <c r="I8" s="19">
        <f>'[1]Provider Data'!P3095</f>
        <v>0.25893719806763288</v>
      </c>
      <c r="J8" s="16">
        <f t="shared" si="4"/>
        <v>977562.36873747199</v>
      </c>
      <c r="K8" s="16">
        <f t="shared" si="0"/>
        <v>1070369.5350867442</v>
      </c>
      <c r="L8" s="20">
        <f t="shared" si="0"/>
        <v>92807.166349272171</v>
      </c>
      <c r="M8" s="19">
        <f>'[1]Provider Data'!Q3095</f>
        <v>0.74106280193236707</v>
      </c>
      <c r="N8" s="16">
        <f t="shared" si="5"/>
        <v>2797725.1373941824</v>
      </c>
      <c r="O8" s="16">
        <f t="shared" si="1"/>
        <v>3063333.70675945</v>
      </c>
      <c r="P8" s="20">
        <f t="shared" si="1"/>
        <v>265608.5693652677</v>
      </c>
    </row>
    <row r="9" spans="1:16" ht="15" customHeight="1" x14ac:dyDescent="0.2">
      <c r="A9" s="14" t="s">
        <v>11</v>
      </c>
      <c r="D9" s="15">
        <v>40022.522599999997</v>
      </c>
      <c r="E9" s="16">
        <v>44024.774860000005</v>
      </c>
      <c r="F9" s="16">
        <f t="shared" si="2"/>
        <v>4002.2522600000084</v>
      </c>
      <c r="G9" s="17">
        <f t="shared" si="3"/>
        <v>0.10000000000000021</v>
      </c>
      <c r="I9" s="19">
        <f>'[1]Provider Data'!P3126</f>
        <v>0.19047619047619047</v>
      </c>
      <c r="J9" s="16">
        <f t="shared" si="4"/>
        <v>7623.3376380952368</v>
      </c>
      <c r="K9" s="16">
        <f t="shared" si="0"/>
        <v>8385.6714019047631</v>
      </c>
      <c r="L9" s="20">
        <f t="shared" si="0"/>
        <v>762.33376380952541</v>
      </c>
      <c r="M9" s="19">
        <f>'[1]Provider Data'!Q3126</f>
        <v>0.80952380952380953</v>
      </c>
      <c r="N9" s="16">
        <f t="shared" si="5"/>
        <v>32399.184961904761</v>
      </c>
      <c r="O9" s="16">
        <f t="shared" si="1"/>
        <v>35639.10345809524</v>
      </c>
      <c r="P9" s="20">
        <f t="shared" si="1"/>
        <v>3239.918496190483</v>
      </c>
    </row>
    <row r="10" spans="1:16" ht="15" customHeight="1" x14ac:dyDescent="0.2">
      <c r="A10" s="14" t="s">
        <v>12</v>
      </c>
      <c r="D10" s="15">
        <v>480697</v>
      </c>
      <c r="E10" s="16">
        <v>528766.70000000228</v>
      </c>
      <c r="F10" s="16">
        <f t="shared" si="2"/>
        <v>48069.700000002282</v>
      </c>
      <c r="G10" s="17">
        <f t="shared" si="3"/>
        <v>0.10000000000000475</v>
      </c>
      <c r="I10" s="19">
        <f>'[1]Provider Data'!P3101</f>
        <v>0</v>
      </c>
      <c r="J10" s="16">
        <f t="shared" si="4"/>
        <v>0</v>
      </c>
      <c r="K10" s="16">
        <f t="shared" si="0"/>
        <v>0</v>
      </c>
      <c r="L10" s="20">
        <f t="shared" si="0"/>
        <v>0</v>
      </c>
      <c r="M10" s="19">
        <f>'[1]Provider Data'!Q3101</f>
        <v>1</v>
      </c>
      <c r="N10" s="16">
        <f t="shared" si="5"/>
        <v>480697</v>
      </c>
      <c r="O10" s="16">
        <f t="shared" si="1"/>
        <v>528766.70000000228</v>
      </c>
      <c r="P10" s="20">
        <f t="shared" si="1"/>
        <v>48069.700000002282</v>
      </c>
    </row>
    <row r="11" spans="1:16" ht="15" customHeight="1" x14ac:dyDescent="0.2">
      <c r="A11" s="14" t="s">
        <v>13</v>
      </c>
      <c r="D11" s="15">
        <v>175424.25</v>
      </c>
      <c r="E11" s="16">
        <v>192966.67499999964</v>
      </c>
      <c r="F11" s="16">
        <f t="shared" si="2"/>
        <v>17542.424999999639</v>
      </c>
      <c r="G11" s="17">
        <f t="shared" si="3"/>
        <v>9.9999999999997938E-2</v>
      </c>
      <c r="I11" s="19">
        <f>'[1]Provider Data'!P3137</f>
        <v>1</v>
      </c>
      <c r="J11" s="16">
        <f t="shared" si="4"/>
        <v>175424.25</v>
      </c>
      <c r="K11" s="16">
        <f t="shared" si="0"/>
        <v>192966.67499999964</v>
      </c>
      <c r="L11" s="20">
        <f t="shared" si="0"/>
        <v>17542.424999999639</v>
      </c>
      <c r="M11" s="19">
        <f>'[1]Provider Data'!Q3137</f>
        <v>0</v>
      </c>
      <c r="N11" s="16">
        <f t="shared" si="5"/>
        <v>0</v>
      </c>
      <c r="O11" s="16">
        <f t="shared" si="1"/>
        <v>0</v>
      </c>
      <c r="P11" s="20">
        <f t="shared" si="1"/>
        <v>0</v>
      </c>
    </row>
    <row r="12" spans="1:16" ht="15" customHeight="1" x14ac:dyDescent="0.2">
      <c r="A12" s="14" t="s">
        <v>14</v>
      </c>
      <c r="D12" s="15">
        <v>275994</v>
      </c>
      <c r="E12" s="16">
        <v>303593.40000000084</v>
      </c>
      <c r="F12" s="16">
        <f t="shared" si="2"/>
        <v>27599.400000000838</v>
      </c>
      <c r="G12" s="17">
        <f t="shared" si="3"/>
        <v>0.10000000000000303</v>
      </c>
      <c r="I12" s="19">
        <f>'[1]Provider Data'!P3137</f>
        <v>1</v>
      </c>
      <c r="J12" s="16">
        <f t="shared" si="4"/>
        <v>275994</v>
      </c>
      <c r="K12" s="16">
        <f t="shared" si="0"/>
        <v>303593.40000000084</v>
      </c>
      <c r="L12" s="20">
        <f t="shared" si="0"/>
        <v>27599.400000000838</v>
      </c>
      <c r="M12" s="19">
        <f>'[1]Provider Data'!Q3137</f>
        <v>0</v>
      </c>
      <c r="N12" s="16">
        <f t="shared" si="5"/>
        <v>0</v>
      </c>
      <c r="O12" s="16">
        <f t="shared" si="1"/>
        <v>0</v>
      </c>
      <c r="P12" s="20">
        <f t="shared" si="1"/>
        <v>0</v>
      </c>
    </row>
    <row r="13" spans="1:16" ht="15" customHeight="1" x14ac:dyDescent="0.2">
      <c r="A13" s="14" t="s">
        <v>15</v>
      </c>
      <c r="D13" s="15">
        <v>48158.812500000015</v>
      </c>
      <c r="E13" s="16">
        <v>52974.693750000006</v>
      </c>
      <c r="F13" s="16">
        <f t="shared" si="2"/>
        <v>4815.8812499999913</v>
      </c>
      <c r="G13" s="17">
        <f t="shared" si="3"/>
        <v>9.9999999999999784E-2</v>
      </c>
      <c r="I13" s="19">
        <f>'[1]Provider Data'!P3109</f>
        <v>6.8181818181818177E-2</v>
      </c>
      <c r="J13" s="16">
        <f t="shared" si="4"/>
        <v>3283.5553977272734</v>
      </c>
      <c r="K13" s="16">
        <f t="shared" si="0"/>
        <v>3611.9109375000003</v>
      </c>
      <c r="L13" s="20">
        <f t="shared" si="0"/>
        <v>328.35553977272667</v>
      </c>
      <c r="M13" s="19">
        <f>'[1]Provider Data'!Q3109</f>
        <v>0.93181818181818177</v>
      </c>
      <c r="N13" s="16">
        <f t="shared" si="5"/>
        <v>44875.257102272735</v>
      </c>
      <c r="O13" s="16">
        <f t="shared" si="1"/>
        <v>49362.782812500001</v>
      </c>
      <c r="P13" s="20">
        <f t="shared" si="1"/>
        <v>4487.5257102272644</v>
      </c>
    </row>
    <row r="14" spans="1:16" ht="15" customHeight="1" x14ac:dyDescent="0.2">
      <c r="A14" s="14" t="s">
        <v>16</v>
      </c>
      <c r="D14" s="15">
        <v>477189.95610000018</v>
      </c>
      <c r="E14" s="16">
        <v>524908.9517099997</v>
      </c>
      <c r="F14" s="16">
        <f t="shared" si="2"/>
        <v>47718.995609999518</v>
      </c>
      <c r="G14" s="17">
        <f t="shared" si="3"/>
        <v>9.9999999999998951E-2</v>
      </c>
      <c r="I14" s="19">
        <f>'[1]Provider Data'!P3133</f>
        <v>0.57377049180327866</v>
      </c>
      <c r="J14" s="16">
        <f t="shared" si="4"/>
        <v>273797.51579508209</v>
      </c>
      <c r="K14" s="16">
        <f t="shared" si="0"/>
        <v>301177.26737458998</v>
      </c>
      <c r="L14" s="20">
        <f t="shared" si="0"/>
        <v>27379.75157950792</v>
      </c>
      <c r="M14" s="19">
        <f>'[1]Provider Data'!Q3133</f>
        <v>0.42622950819672134</v>
      </c>
      <c r="N14" s="16">
        <f t="shared" si="5"/>
        <v>203392.44030491813</v>
      </c>
      <c r="O14" s="16">
        <f t="shared" si="1"/>
        <v>223731.68433540972</v>
      </c>
      <c r="P14" s="20">
        <f t="shared" si="1"/>
        <v>20339.244030491598</v>
      </c>
    </row>
    <row r="15" spans="1:16" ht="15" customHeight="1" x14ac:dyDescent="0.2">
      <c r="A15" s="14" t="s">
        <v>17</v>
      </c>
      <c r="D15" s="21">
        <v>27204.39485926053</v>
      </c>
      <c r="E15" s="22">
        <v>29924.834345186602</v>
      </c>
      <c r="F15" s="22">
        <f t="shared" si="2"/>
        <v>2720.4394859260719</v>
      </c>
      <c r="G15" s="23">
        <f t="shared" si="3"/>
        <v>0.1000000000000007</v>
      </c>
      <c r="I15" s="24">
        <f>'[1]Provider Data'!P3099</f>
        <v>0</v>
      </c>
      <c r="J15" s="22">
        <f t="shared" si="4"/>
        <v>0</v>
      </c>
      <c r="K15" s="22">
        <f t="shared" si="0"/>
        <v>0</v>
      </c>
      <c r="L15" s="25">
        <f t="shared" si="0"/>
        <v>0</v>
      </c>
      <c r="M15" s="24">
        <f>'[1]Provider Data'!Q3099</f>
        <v>1</v>
      </c>
      <c r="N15" s="22">
        <f t="shared" si="5"/>
        <v>27204.39485926053</v>
      </c>
      <c r="O15" s="22">
        <f t="shared" si="1"/>
        <v>29924.834345186602</v>
      </c>
      <c r="P15" s="25">
        <f t="shared" si="1"/>
        <v>2720.4394859260719</v>
      </c>
    </row>
    <row r="16" spans="1:16" ht="15" customHeight="1" x14ac:dyDescent="0.2">
      <c r="A16" s="14"/>
      <c r="D16" s="16"/>
      <c r="E16" s="16"/>
      <c r="F16" s="16"/>
      <c r="G16" s="26"/>
      <c r="I16" s="26"/>
      <c r="J16" s="16"/>
      <c r="K16" s="16"/>
      <c r="L16" s="16"/>
      <c r="M16" s="26"/>
      <c r="N16" s="16"/>
      <c r="O16" s="16"/>
      <c r="P16" s="16"/>
    </row>
    <row r="17" spans="1:16" ht="13.5" thickBot="1" x14ac:dyDescent="0.25">
      <c r="D17" s="27">
        <f>SUM(D6:D15)</f>
        <v>5419144.7846897654</v>
      </c>
      <c r="E17" s="27">
        <f t="shared" ref="E17:F17" si="6">SUM(E6:E15)</f>
        <v>5941946.2482601181</v>
      </c>
      <c r="F17" s="27">
        <f t="shared" si="6"/>
        <v>522801.46357035317</v>
      </c>
      <c r="G17" s="28">
        <f t="shared" si="3"/>
        <v>9.6473056975222043E-2</v>
      </c>
      <c r="J17" s="27">
        <f>SUM(J6:J15)</f>
        <v>1755214.8791333768</v>
      </c>
      <c r="K17" s="27">
        <f t="shared" ref="K17:L17" si="7">SUM(K6:K15)</f>
        <v>1925787.2965222392</v>
      </c>
      <c r="L17" s="27">
        <f t="shared" si="7"/>
        <v>170572.41738886281</v>
      </c>
      <c r="M17" s="29"/>
      <c r="N17" s="27">
        <f>SUM(N6:N15)</f>
        <v>3663929.9055563887</v>
      </c>
      <c r="O17" s="27">
        <f t="shared" ref="O17:P17" si="8">SUM(O6:O15)</f>
        <v>4016158.9517378788</v>
      </c>
      <c r="P17" s="27">
        <f t="shared" si="8"/>
        <v>352229.04618149041</v>
      </c>
    </row>
    <row r="18" spans="1:16" ht="13.5" thickTop="1" x14ac:dyDescent="0.2">
      <c r="D18" s="29"/>
      <c r="E18" s="29"/>
      <c r="F18" s="29"/>
      <c r="J18" s="29"/>
      <c r="K18" s="29"/>
      <c r="L18" s="29"/>
      <c r="M18" s="29"/>
      <c r="N18" s="29"/>
      <c r="O18" s="29"/>
      <c r="P18" s="29"/>
    </row>
    <row r="19" spans="1:16" x14ac:dyDescent="0.2">
      <c r="A19" s="82" t="s">
        <v>18</v>
      </c>
    </row>
    <row r="20" spans="1:16" x14ac:dyDescent="0.2">
      <c r="A20" s="82" t="s">
        <v>19</v>
      </c>
    </row>
    <row r="21" spans="1:16" x14ac:dyDescent="0.2">
      <c r="A21" s="82" t="s">
        <v>20</v>
      </c>
    </row>
    <row r="22" spans="1:16" x14ac:dyDescent="0.2">
      <c r="A22" s="82" t="s">
        <v>21</v>
      </c>
    </row>
    <row r="23" spans="1:16" x14ac:dyDescent="0.2">
      <c r="A23" s="82" t="s">
        <v>22</v>
      </c>
    </row>
    <row r="24" spans="1:16" x14ac:dyDescent="0.2">
      <c r="A24" s="30"/>
    </row>
  </sheetData>
  <mergeCells count="2">
    <mergeCell ref="J4:L4"/>
    <mergeCell ref="N4:P4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61" workbookViewId="0">
      <selection activeCell="I75" sqref="I75"/>
    </sheetView>
  </sheetViews>
  <sheetFormatPr defaultRowHeight="12.75" x14ac:dyDescent="0.2"/>
  <cols>
    <col min="1" max="1" width="34.7109375" customWidth="1"/>
    <col min="2" max="2" width="9.7109375" customWidth="1"/>
    <col min="5" max="5" width="4" customWidth="1"/>
  </cols>
  <sheetData>
    <row r="1" spans="1:6" x14ac:dyDescent="0.2">
      <c r="A1" s="31" t="s">
        <v>23</v>
      </c>
      <c r="B1" s="32"/>
      <c r="C1" s="32"/>
      <c r="D1" s="32"/>
      <c r="E1" s="32"/>
      <c r="F1" s="33"/>
    </row>
    <row r="2" spans="1:6" x14ac:dyDescent="0.2">
      <c r="A2" s="18" t="s">
        <v>75</v>
      </c>
      <c r="B2" s="32"/>
      <c r="C2" s="32"/>
      <c r="D2" s="32"/>
      <c r="E2" s="32"/>
      <c r="F2" s="33"/>
    </row>
    <row r="3" spans="1:6" x14ac:dyDescent="0.2">
      <c r="A3" s="18" t="s">
        <v>76</v>
      </c>
      <c r="B3" s="32"/>
      <c r="C3" s="32"/>
      <c r="D3" s="32"/>
      <c r="E3" s="32"/>
      <c r="F3" s="33"/>
    </row>
    <row r="4" spans="1:6" ht="7.5" customHeight="1" thickBot="1" x14ac:dyDescent="0.25">
      <c r="A4" s="32"/>
      <c r="B4" s="32"/>
      <c r="C4" s="34"/>
      <c r="D4" s="32"/>
      <c r="E4" s="32"/>
      <c r="F4" s="33"/>
    </row>
    <row r="5" spans="1:6" ht="32.25" thickBot="1" x14ac:dyDescent="0.25">
      <c r="A5" s="35" t="s">
        <v>24</v>
      </c>
      <c r="B5" s="36" t="s">
        <v>25</v>
      </c>
      <c r="C5" s="36" t="s">
        <v>26</v>
      </c>
      <c r="D5" s="37" t="s">
        <v>27</v>
      </c>
      <c r="E5" s="38"/>
      <c r="F5" s="39" t="s">
        <v>28</v>
      </c>
    </row>
    <row r="6" spans="1:6" x14ac:dyDescent="0.2">
      <c r="A6" s="40" t="s">
        <v>29</v>
      </c>
      <c r="B6" s="32" t="s">
        <v>30</v>
      </c>
      <c r="C6" s="41">
        <v>505.11450000000025</v>
      </c>
      <c r="D6" s="42"/>
      <c r="E6" s="32"/>
      <c r="F6" s="43">
        <f>C6*110%</f>
        <v>555.62595000000033</v>
      </c>
    </row>
    <row r="7" spans="1:6" x14ac:dyDescent="0.2">
      <c r="A7" s="40" t="s">
        <v>31</v>
      </c>
      <c r="B7" s="32" t="s">
        <v>30</v>
      </c>
      <c r="C7" s="41">
        <v>956.05323977000523</v>
      </c>
      <c r="D7" s="42"/>
      <c r="E7" s="32"/>
      <c r="F7" s="43">
        <f>C7*110%</f>
        <v>1051.6585637470059</v>
      </c>
    </row>
    <row r="8" spans="1:6" x14ac:dyDescent="0.2">
      <c r="A8" s="40"/>
      <c r="B8" s="32"/>
      <c r="C8" s="41"/>
      <c r="D8" s="42"/>
      <c r="E8" s="32"/>
      <c r="F8" s="43"/>
    </row>
    <row r="9" spans="1:6" hidden="1" x14ac:dyDescent="0.2">
      <c r="A9" s="40"/>
      <c r="B9" s="32"/>
      <c r="C9" s="41"/>
      <c r="D9" s="42"/>
      <c r="E9" s="32"/>
      <c r="F9" s="43"/>
    </row>
    <row r="10" spans="1:6" ht="31.5" hidden="1" x14ac:dyDescent="0.2">
      <c r="A10" s="40"/>
      <c r="B10" s="32"/>
      <c r="C10" s="41"/>
      <c r="D10" s="42"/>
      <c r="E10" s="32"/>
      <c r="F10" s="44" t="s">
        <v>28</v>
      </c>
    </row>
    <row r="11" spans="1:6" x14ac:dyDescent="0.2">
      <c r="A11" s="40" t="s">
        <v>32</v>
      </c>
      <c r="B11" s="32" t="s">
        <v>30</v>
      </c>
      <c r="C11" s="41">
        <v>632.49120000000028</v>
      </c>
      <c r="D11" s="42"/>
      <c r="E11" s="32"/>
      <c r="F11" s="43">
        <f>C11*110%</f>
        <v>695.74032000000034</v>
      </c>
    </row>
    <row r="12" spans="1:6" x14ac:dyDescent="0.2">
      <c r="A12" s="45" t="s">
        <v>33</v>
      </c>
      <c r="B12" s="46" t="s">
        <v>30</v>
      </c>
      <c r="C12" s="47">
        <v>632.49120000000028</v>
      </c>
      <c r="D12" s="48">
        <v>38.066600000000015</v>
      </c>
      <c r="E12" s="49"/>
      <c r="F12" s="50">
        <f>D12*110%</f>
        <v>41.873260000000023</v>
      </c>
    </row>
    <row r="13" spans="1:6" x14ac:dyDescent="0.2">
      <c r="A13" s="40" t="s">
        <v>34</v>
      </c>
      <c r="B13" s="32" t="s">
        <v>30</v>
      </c>
      <c r="C13" s="41">
        <v>994</v>
      </c>
      <c r="D13" s="48"/>
      <c r="E13" s="32"/>
      <c r="F13" s="43">
        <f t="shared" ref="F13:F18" si="0">C13*110%</f>
        <v>1093.4000000000001</v>
      </c>
    </row>
    <row r="14" spans="1:6" x14ac:dyDescent="0.2">
      <c r="A14" s="40" t="s">
        <v>35</v>
      </c>
      <c r="B14" s="32" t="s">
        <v>30</v>
      </c>
      <c r="C14" s="41">
        <v>1391</v>
      </c>
      <c r="D14" s="48"/>
      <c r="E14" s="32"/>
      <c r="F14" s="43">
        <f t="shared" si="0"/>
        <v>1530.1000000000001</v>
      </c>
    </row>
    <row r="15" spans="1:6" x14ac:dyDescent="0.2">
      <c r="A15" s="40" t="s">
        <v>36</v>
      </c>
      <c r="B15" s="32" t="s">
        <v>30</v>
      </c>
      <c r="C15" s="41">
        <v>1391</v>
      </c>
      <c r="D15" s="48"/>
      <c r="E15" s="32"/>
      <c r="F15" s="43">
        <f t="shared" si="0"/>
        <v>1530.1000000000001</v>
      </c>
    </row>
    <row r="16" spans="1:6" x14ac:dyDescent="0.2">
      <c r="A16" s="40" t="s">
        <v>37</v>
      </c>
      <c r="B16" s="32" t="s">
        <v>30</v>
      </c>
      <c r="C16" s="41">
        <v>1391</v>
      </c>
      <c r="D16" s="48"/>
      <c r="E16" s="32"/>
      <c r="F16" s="43">
        <f t="shared" si="0"/>
        <v>1530.1000000000001</v>
      </c>
    </row>
    <row r="17" spans="1:7" x14ac:dyDescent="0.2">
      <c r="A17" s="40" t="s">
        <v>38</v>
      </c>
      <c r="B17" s="32" t="s">
        <v>30</v>
      </c>
      <c r="C17" s="41">
        <v>1789</v>
      </c>
      <c r="D17" s="48"/>
      <c r="E17" s="32"/>
      <c r="F17" s="43">
        <f t="shared" si="0"/>
        <v>1967.9</v>
      </c>
    </row>
    <row r="18" spans="1:7" x14ac:dyDescent="0.2">
      <c r="A18" s="40" t="s">
        <v>39</v>
      </c>
      <c r="B18" s="32" t="s">
        <v>30</v>
      </c>
      <c r="C18" s="41">
        <v>2186</v>
      </c>
      <c r="D18" s="48"/>
      <c r="E18" s="32"/>
      <c r="F18" s="43">
        <f t="shared" si="0"/>
        <v>2404.6000000000004</v>
      </c>
    </row>
    <row r="19" spans="1:7" x14ac:dyDescent="0.2">
      <c r="A19" s="40"/>
      <c r="B19" s="32"/>
      <c r="C19" s="51"/>
      <c r="D19" s="48"/>
      <c r="E19" s="32"/>
      <c r="F19" s="43"/>
    </row>
    <row r="20" spans="1:7" hidden="1" x14ac:dyDescent="0.2">
      <c r="A20" s="40"/>
      <c r="B20" s="32"/>
      <c r="C20" s="51"/>
      <c r="D20" s="48"/>
      <c r="E20" s="32"/>
      <c r="F20" s="43"/>
    </row>
    <row r="21" spans="1:7" ht="31.5" hidden="1" x14ac:dyDescent="0.2">
      <c r="A21" s="40"/>
      <c r="B21" s="32"/>
      <c r="C21" s="51"/>
      <c r="D21" s="48"/>
      <c r="E21" s="32"/>
      <c r="F21" s="44" t="s">
        <v>28</v>
      </c>
    </row>
    <row r="22" spans="1:7" x14ac:dyDescent="0.2">
      <c r="A22" s="40" t="s">
        <v>40</v>
      </c>
      <c r="B22" s="32" t="s">
        <v>41</v>
      </c>
      <c r="C22" s="41">
        <v>1455.3154000000004</v>
      </c>
      <c r="D22" s="48"/>
      <c r="E22" s="32"/>
      <c r="F22" s="43">
        <f>C22*110%</f>
        <v>1600.8469400000006</v>
      </c>
    </row>
    <row r="23" spans="1:7" x14ac:dyDescent="0.2">
      <c r="A23" s="45" t="s">
        <v>42</v>
      </c>
      <c r="B23" s="46" t="s">
        <v>41</v>
      </c>
      <c r="C23" s="47">
        <v>1455.3154000000004</v>
      </c>
      <c r="D23" s="48">
        <v>144.94590000000005</v>
      </c>
      <c r="E23" s="49"/>
      <c r="F23" s="50">
        <f>D23*110%</f>
        <v>159.44049000000007</v>
      </c>
      <c r="G23" s="18" t="s">
        <v>43</v>
      </c>
    </row>
    <row r="24" spans="1:7" x14ac:dyDescent="0.2">
      <c r="A24" s="40" t="s">
        <v>44</v>
      </c>
      <c r="B24" s="32" t="s">
        <v>41</v>
      </c>
      <c r="C24" s="41">
        <v>6399.3088089106013</v>
      </c>
      <c r="D24" s="48"/>
      <c r="E24" s="32"/>
      <c r="F24" s="52">
        <f>C24</f>
        <v>6399.3088089106013</v>
      </c>
      <c r="G24" s="18" t="s">
        <v>43</v>
      </c>
    </row>
    <row r="25" spans="1:7" x14ac:dyDescent="0.2">
      <c r="A25" s="40"/>
      <c r="B25" s="32"/>
      <c r="C25" s="41"/>
      <c r="D25" s="48"/>
      <c r="E25" s="32"/>
      <c r="F25" s="43"/>
    </row>
    <row r="26" spans="1:7" hidden="1" x14ac:dyDescent="0.2">
      <c r="A26" s="40"/>
      <c r="B26" s="32"/>
      <c r="C26" s="41"/>
      <c r="D26" s="48"/>
      <c r="E26" s="32"/>
      <c r="F26" s="43"/>
    </row>
    <row r="27" spans="1:7" hidden="1" x14ac:dyDescent="0.2">
      <c r="A27" s="40"/>
      <c r="B27" s="32"/>
      <c r="C27" s="41"/>
      <c r="D27" s="48"/>
      <c r="E27" s="32"/>
      <c r="F27" s="43"/>
    </row>
    <row r="28" spans="1:7" ht="31.5" hidden="1" x14ac:dyDescent="0.2">
      <c r="A28" s="40"/>
      <c r="B28" s="32"/>
      <c r="C28" s="41"/>
      <c r="D28" s="48"/>
      <c r="E28" s="32"/>
      <c r="F28" s="44" t="s">
        <v>28</v>
      </c>
    </row>
    <row r="29" spans="1:7" x14ac:dyDescent="0.2">
      <c r="A29" s="40" t="s">
        <v>45</v>
      </c>
      <c r="B29" s="32" t="s">
        <v>30</v>
      </c>
      <c r="C29" s="41">
        <v>1597</v>
      </c>
      <c r="D29" s="48"/>
      <c r="E29" s="32"/>
      <c r="F29" s="43">
        <f>C29*110%</f>
        <v>1756.7</v>
      </c>
    </row>
    <row r="30" spans="1:7" x14ac:dyDescent="0.2">
      <c r="A30" s="40"/>
      <c r="B30" s="32"/>
      <c r="C30" s="41"/>
      <c r="D30" s="48"/>
      <c r="E30" s="32"/>
      <c r="F30" s="43"/>
    </row>
    <row r="31" spans="1:7" hidden="1" x14ac:dyDescent="0.2">
      <c r="A31" s="40"/>
      <c r="B31" s="32"/>
      <c r="C31" s="41"/>
      <c r="D31" s="48"/>
      <c r="E31" s="32"/>
      <c r="F31" s="43"/>
    </row>
    <row r="32" spans="1:7" ht="31.5" hidden="1" x14ac:dyDescent="0.2">
      <c r="A32" s="40"/>
      <c r="B32" s="32"/>
      <c r="C32" s="41"/>
      <c r="D32" s="48"/>
      <c r="E32" s="32"/>
      <c r="F32" s="44" t="s">
        <v>28</v>
      </c>
    </row>
    <row r="33" spans="1:6" x14ac:dyDescent="0.2">
      <c r="A33" s="40" t="s">
        <v>46</v>
      </c>
      <c r="B33" s="32" t="s">
        <v>30</v>
      </c>
      <c r="C33" s="41">
        <v>969.23420000000033</v>
      </c>
      <c r="D33" s="48"/>
      <c r="E33" s="32"/>
      <c r="F33" s="43">
        <f>C33*110%</f>
        <v>1066.1576200000004</v>
      </c>
    </row>
    <row r="34" spans="1:6" x14ac:dyDescent="0.2">
      <c r="A34" s="45" t="s">
        <v>47</v>
      </c>
      <c r="B34" s="46" t="s">
        <v>30</v>
      </c>
      <c r="C34" s="47">
        <v>969.23420000000033</v>
      </c>
      <c r="D34" s="48">
        <v>121.52030000000003</v>
      </c>
      <c r="E34" s="49"/>
      <c r="F34" s="50">
        <f>D34*110%</f>
        <v>133.67233000000004</v>
      </c>
    </row>
    <row r="35" spans="1:6" x14ac:dyDescent="0.2">
      <c r="A35" s="40" t="s">
        <v>48</v>
      </c>
      <c r="B35" s="32" t="s">
        <v>30</v>
      </c>
      <c r="C35" s="41">
        <v>1138</v>
      </c>
      <c r="D35" s="48"/>
      <c r="E35" s="32"/>
      <c r="F35" s="43">
        <f>C35*110%</f>
        <v>1251.8000000000002</v>
      </c>
    </row>
    <row r="36" spans="1:6" x14ac:dyDescent="0.2">
      <c r="A36" s="40"/>
      <c r="B36" s="32"/>
      <c r="C36" s="51"/>
      <c r="D36" s="48"/>
      <c r="E36" s="32"/>
      <c r="F36" s="43"/>
    </row>
    <row r="37" spans="1:6" hidden="1" x14ac:dyDescent="0.2">
      <c r="A37" s="40"/>
      <c r="B37" s="32"/>
      <c r="C37" s="51"/>
      <c r="D37" s="48"/>
      <c r="E37" s="32"/>
      <c r="F37" s="43"/>
    </row>
    <row r="38" spans="1:6" ht="31.5" hidden="1" x14ac:dyDescent="0.2">
      <c r="A38" s="40"/>
      <c r="B38" s="32"/>
      <c r="C38" s="51"/>
      <c r="D38" s="48"/>
      <c r="E38" s="32"/>
      <c r="F38" s="44" t="s">
        <v>28</v>
      </c>
    </row>
    <row r="39" spans="1:6" x14ac:dyDescent="0.2">
      <c r="A39" s="40" t="s">
        <v>49</v>
      </c>
      <c r="B39" s="32" t="s">
        <v>30</v>
      </c>
      <c r="C39" s="41">
        <v>632.49120000000028</v>
      </c>
      <c r="D39" s="48"/>
      <c r="E39" s="32"/>
      <c r="F39" s="43">
        <f>C39*110%</f>
        <v>695.74032000000034</v>
      </c>
    </row>
    <row r="40" spans="1:6" x14ac:dyDescent="0.2">
      <c r="A40" s="45" t="s">
        <v>50</v>
      </c>
      <c r="B40" s="46" t="s">
        <v>30</v>
      </c>
      <c r="C40" s="47">
        <v>632.49120000000028</v>
      </c>
      <c r="D40" s="48">
        <v>38.066600000000015</v>
      </c>
      <c r="E40" s="49"/>
      <c r="F40" s="50">
        <f>D40*110%</f>
        <v>41.873260000000023</v>
      </c>
    </row>
    <row r="41" spans="1:6" x14ac:dyDescent="0.2">
      <c r="A41" s="40" t="s">
        <v>51</v>
      </c>
      <c r="B41" s="32" t="s">
        <v>30</v>
      </c>
      <c r="C41" s="41">
        <v>969</v>
      </c>
      <c r="D41" s="48"/>
      <c r="E41" s="32"/>
      <c r="F41" s="43">
        <f>C41*110%</f>
        <v>1065.9000000000001</v>
      </c>
    </row>
    <row r="42" spans="1:6" x14ac:dyDescent="0.2">
      <c r="A42" s="40" t="s">
        <v>52</v>
      </c>
      <c r="B42" s="32" t="s">
        <v>30</v>
      </c>
      <c r="C42" s="41">
        <v>969</v>
      </c>
      <c r="D42" s="48"/>
      <c r="E42" s="32"/>
      <c r="F42" s="43">
        <f t="shared" ref="F42:F43" si="1">C42*110%</f>
        <v>1065.9000000000001</v>
      </c>
    </row>
    <row r="43" spans="1:6" x14ac:dyDescent="0.2">
      <c r="A43" s="40" t="s">
        <v>53</v>
      </c>
      <c r="B43" s="32" t="s">
        <v>30</v>
      </c>
      <c r="C43" s="41">
        <v>969</v>
      </c>
      <c r="D43" s="48"/>
      <c r="E43" s="32"/>
      <c r="F43" s="43">
        <f t="shared" si="1"/>
        <v>1065.9000000000001</v>
      </c>
    </row>
    <row r="44" spans="1:6" x14ac:dyDescent="0.2">
      <c r="A44" s="40"/>
      <c r="B44" s="32"/>
      <c r="C44" s="51"/>
      <c r="D44" s="48"/>
      <c r="E44" s="32"/>
      <c r="F44" s="43"/>
    </row>
    <row r="45" spans="1:6" hidden="1" x14ac:dyDescent="0.2">
      <c r="A45" s="40"/>
      <c r="B45" s="32"/>
      <c r="C45" s="51"/>
      <c r="D45" s="48"/>
      <c r="E45" s="32"/>
      <c r="F45" s="43"/>
    </row>
    <row r="46" spans="1:6" ht="31.5" hidden="1" x14ac:dyDescent="0.2">
      <c r="A46" s="40"/>
      <c r="B46" s="32"/>
      <c r="C46" s="51"/>
      <c r="D46" s="48"/>
      <c r="E46" s="32"/>
      <c r="F46" s="44" t="s">
        <v>28</v>
      </c>
    </row>
    <row r="47" spans="1:6" x14ac:dyDescent="0.2">
      <c r="A47" s="40" t="s">
        <v>54</v>
      </c>
      <c r="B47" s="32" t="s">
        <v>55</v>
      </c>
      <c r="C47" s="41">
        <v>1163.9595000000004</v>
      </c>
      <c r="D47" s="48"/>
      <c r="E47" s="32"/>
      <c r="F47" s="43">
        <f>C47*110%</f>
        <v>1280.3554500000005</v>
      </c>
    </row>
    <row r="48" spans="1:6" x14ac:dyDescent="0.2">
      <c r="A48" s="45" t="s">
        <v>56</v>
      </c>
      <c r="B48" s="46" t="s">
        <v>55</v>
      </c>
      <c r="C48" s="47">
        <v>1163.9595000000004</v>
      </c>
      <c r="D48" s="48">
        <v>115.66390000000004</v>
      </c>
      <c r="E48" s="49"/>
      <c r="F48" s="50">
        <f>D48*110%</f>
        <v>127.23029000000005</v>
      </c>
    </row>
    <row r="49" spans="1:7" x14ac:dyDescent="0.2">
      <c r="A49" s="40" t="s">
        <v>57</v>
      </c>
      <c r="B49" s="32" t="s">
        <v>55</v>
      </c>
      <c r="C49" s="51">
        <v>2899</v>
      </c>
      <c r="D49" s="48"/>
      <c r="E49" s="32"/>
      <c r="F49" s="43">
        <f>C49*110%</f>
        <v>3188.9</v>
      </c>
    </row>
    <row r="50" spans="1:7" x14ac:dyDescent="0.2">
      <c r="A50" s="40" t="s">
        <v>58</v>
      </c>
      <c r="B50" s="32" t="s">
        <v>55</v>
      </c>
      <c r="C50" s="51">
        <v>2899</v>
      </c>
      <c r="D50" s="48"/>
      <c r="E50" s="32"/>
      <c r="F50" s="43">
        <f t="shared" ref="F50:F51" si="2">C50*110%</f>
        <v>3188.9</v>
      </c>
    </row>
    <row r="51" spans="1:7" ht="15" customHeight="1" x14ac:dyDescent="0.2">
      <c r="A51" s="40" t="s">
        <v>59</v>
      </c>
      <c r="B51" s="32" t="s">
        <v>55</v>
      </c>
      <c r="C51" s="51">
        <v>2899</v>
      </c>
      <c r="D51" s="48"/>
      <c r="E51" s="32"/>
      <c r="F51" s="43">
        <f t="shared" si="2"/>
        <v>3188.9</v>
      </c>
    </row>
    <row r="52" spans="1:7" x14ac:dyDescent="0.2">
      <c r="A52" s="40"/>
      <c r="B52" s="32"/>
      <c r="C52" s="51"/>
      <c r="D52" s="48"/>
      <c r="E52" s="32"/>
      <c r="F52" s="43"/>
    </row>
    <row r="53" spans="1:7" hidden="1" x14ac:dyDescent="0.2">
      <c r="A53" s="40"/>
      <c r="B53" s="32"/>
      <c r="C53" s="51"/>
      <c r="D53" s="48"/>
      <c r="E53" s="32"/>
      <c r="F53" s="43"/>
    </row>
    <row r="54" spans="1:7" ht="31.5" hidden="1" x14ac:dyDescent="0.2">
      <c r="A54" s="40"/>
      <c r="B54" s="32"/>
      <c r="C54" s="41"/>
      <c r="D54" s="48"/>
      <c r="E54" s="32"/>
      <c r="F54" s="44" t="s">
        <v>28</v>
      </c>
    </row>
    <row r="55" spans="1:7" x14ac:dyDescent="0.2">
      <c r="A55" s="40" t="s">
        <v>60</v>
      </c>
      <c r="B55" s="32" t="s">
        <v>41</v>
      </c>
      <c r="C55" s="41">
        <v>1455.3154000000004</v>
      </c>
      <c r="D55" s="48"/>
      <c r="E55" s="32"/>
      <c r="F55" s="43">
        <f>C55*110%</f>
        <v>1600.8469400000006</v>
      </c>
    </row>
    <row r="56" spans="1:7" x14ac:dyDescent="0.2">
      <c r="A56" s="45" t="s">
        <v>77</v>
      </c>
      <c r="B56" s="46" t="s">
        <v>41</v>
      </c>
      <c r="C56" s="47">
        <v>1455.3154000000004</v>
      </c>
      <c r="D56" s="48">
        <v>144.94590000000005</v>
      </c>
      <c r="E56" s="49"/>
      <c r="F56" s="50">
        <f>D56*110%</f>
        <v>159.44049000000007</v>
      </c>
      <c r="G56" s="18" t="s">
        <v>43</v>
      </c>
    </row>
    <row r="57" spans="1:7" x14ac:dyDescent="0.2">
      <c r="A57" s="40" t="s">
        <v>78</v>
      </c>
      <c r="B57" s="32" t="s">
        <v>41</v>
      </c>
      <c r="C57" s="41">
        <v>6399.3088089106013</v>
      </c>
      <c r="D57" s="48"/>
      <c r="E57" s="32"/>
      <c r="F57" s="52">
        <f>C57</f>
        <v>6399.3088089106013</v>
      </c>
      <c r="G57" s="18" t="s">
        <v>43</v>
      </c>
    </row>
    <row r="58" spans="1:7" x14ac:dyDescent="0.2">
      <c r="A58" s="40"/>
      <c r="B58" s="32"/>
      <c r="C58" s="41"/>
      <c r="D58" s="48"/>
      <c r="E58" s="32"/>
      <c r="F58" s="43"/>
    </row>
    <row r="59" spans="1:7" hidden="1" x14ac:dyDescent="0.2">
      <c r="A59" s="40"/>
      <c r="B59" s="32"/>
      <c r="C59" s="41"/>
      <c r="D59" s="48"/>
      <c r="E59" s="32"/>
      <c r="F59" s="43"/>
    </row>
    <row r="60" spans="1:7" ht="31.5" hidden="1" x14ac:dyDescent="0.2">
      <c r="A60" s="40"/>
      <c r="B60" s="32"/>
      <c r="C60" s="41"/>
      <c r="D60" s="48"/>
      <c r="E60" s="32"/>
      <c r="F60" s="44" t="s">
        <v>28</v>
      </c>
    </row>
    <row r="61" spans="1:7" x14ac:dyDescent="0.2">
      <c r="A61" s="40" t="s">
        <v>61</v>
      </c>
      <c r="B61" s="32" t="s">
        <v>30</v>
      </c>
      <c r="C61" s="41">
        <v>505.11450000000025</v>
      </c>
      <c r="D61" s="48"/>
      <c r="E61" s="32"/>
      <c r="F61" s="43">
        <f t="shared" ref="F61:F62" si="3">C61*110%</f>
        <v>555.62595000000033</v>
      </c>
    </row>
    <row r="62" spans="1:7" x14ac:dyDescent="0.2">
      <c r="A62" s="40" t="s">
        <v>62</v>
      </c>
      <c r="B62" s="32" t="s">
        <v>30</v>
      </c>
      <c r="C62" s="41">
        <v>952.53873592605339</v>
      </c>
      <c r="D62" s="48"/>
      <c r="E62" s="32"/>
      <c r="F62" s="43">
        <f t="shared" si="3"/>
        <v>1047.7926095186588</v>
      </c>
    </row>
    <row r="63" spans="1:7" x14ac:dyDescent="0.2">
      <c r="A63" s="40"/>
      <c r="B63" s="32"/>
      <c r="C63" s="41"/>
      <c r="D63" s="48"/>
      <c r="E63" s="32"/>
      <c r="F63" s="43"/>
    </row>
    <row r="64" spans="1:7" hidden="1" x14ac:dyDescent="0.2">
      <c r="A64" s="40"/>
      <c r="B64" s="32"/>
      <c r="C64" s="41"/>
      <c r="D64" s="48"/>
      <c r="E64" s="32"/>
      <c r="F64" s="43"/>
    </row>
    <row r="65" spans="1:7" ht="31.5" hidden="1" x14ac:dyDescent="0.2">
      <c r="A65" s="40"/>
      <c r="B65" s="32"/>
      <c r="C65" s="41"/>
      <c r="D65" s="48"/>
      <c r="E65" s="32"/>
      <c r="F65" s="44" t="s">
        <v>28</v>
      </c>
    </row>
    <row r="66" spans="1:7" x14ac:dyDescent="0.2">
      <c r="A66" s="40" t="s">
        <v>63</v>
      </c>
      <c r="B66" s="32" t="s">
        <v>30</v>
      </c>
      <c r="C66" s="41">
        <v>1161.75</v>
      </c>
      <c r="D66" s="48"/>
      <c r="E66" s="32"/>
      <c r="F66" s="43">
        <f t="shared" ref="F66:F67" si="4">C66*110%</f>
        <v>1277.9250000000002</v>
      </c>
    </row>
    <row r="67" spans="1:7" x14ac:dyDescent="0.2">
      <c r="A67" s="40" t="s">
        <v>64</v>
      </c>
      <c r="B67" s="32" t="s">
        <v>30</v>
      </c>
      <c r="C67" s="41">
        <v>1815.75</v>
      </c>
      <c r="D67" s="48"/>
      <c r="E67" s="32"/>
      <c r="F67" s="43">
        <f t="shared" si="4"/>
        <v>1997.3250000000003</v>
      </c>
    </row>
    <row r="68" spans="1:7" x14ac:dyDescent="0.2">
      <c r="A68" s="40"/>
      <c r="B68" s="32"/>
      <c r="C68" s="41"/>
      <c r="D68" s="48"/>
      <c r="E68" s="32"/>
      <c r="F68" s="53"/>
    </row>
    <row r="69" spans="1:7" hidden="1" x14ac:dyDescent="0.2">
      <c r="A69" s="40"/>
      <c r="B69" s="32"/>
      <c r="C69" s="41"/>
      <c r="D69" s="48"/>
      <c r="E69" s="32"/>
      <c r="F69" s="43"/>
    </row>
    <row r="70" spans="1:7" ht="31.5" hidden="1" x14ac:dyDescent="0.2">
      <c r="A70" s="40"/>
      <c r="B70" s="32"/>
      <c r="C70" s="41"/>
      <c r="D70" s="48"/>
      <c r="E70" s="32"/>
      <c r="F70" s="44" t="s">
        <v>28</v>
      </c>
    </row>
    <row r="71" spans="1:7" x14ac:dyDescent="0.2">
      <c r="A71" s="54" t="s">
        <v>65</v>
      </c>
      <c r="B71" s="55" t="s">
        <v>66</v>
      </c>
      <c r="C71" s="56">
        <v>2176</v>
      </c>
      <c r="D71" s="57"/>
      <c r="E71" s="55"/>
      <c r="F71" s="58">
        <f>C71</f>
        <v>2176</v>
      </c>
    </row>
    <row r="72" spans="1:7" ht="10.5" customHeight="1" thickBot="1" x14ac:dyDescent="0.25">
      <c r="A72" s="59"/>
      <c r="B72" s="60"/>
      <c r="C72" s="61"/>
      <c r="D72" s="62"/>
      <c r="E72" s="55"/>
      <c r="F72" s="63"/>
    </row>
    <row r="73" spans="1:7" s="64" customFormat="1" x14ac:dyDescent="0.2">
      <c r="A73" s="32"/>
      <c r="B73" s="32"/>
      <c r="C73" s="32"/>
      <c r="D73" s="32"/>
      <c r="E73" s="32"/>
      <c r="F73" s="32"/>
    </row>
    <row r="74" spans="1:7" x14ac:dyDescent="0.2">
      <c r="A74" s="65" t="s">
        <v>18</v>
      </c>
      <c r="B74" s="32"/>
      <c r="C74" s="32"/>
      <c r="D74" s="32"/>
      <c r="E74" s="32"/>
    </row>
    <row r="75" spans="1:7" ht="21" customHeight="1" x14ac:dyDescent="0.2">
      <c r="A75" s="85" t="s">
        <v>79</v>
      </c>
      <c r="B75" s="85"/>
      <c r="C75" s="85"/>
      <c r="D75" s="85"/>
      <c r="E75" s="85"/>
      <c r="F75" s="85"/>
      <c r="G75" s="85"/>
    </row>
    <row r="76" spans="1:7" ht="22.5" customHeight="1" x14ac:dyDescent="0.2">
      <c r="A76" s="85" t="s">
        <v>67</v>
      </c>
      <c r="B76" s="85"/>
      <c r="C76" s="85"/>
      <c r="D76" s="85"/>
      <c r="E76" s="85"/>
      <c r="F76" s="85"/>
      <c r="G76" s="85"/>
    </row>
    <row r="77" spans="1:7" x14ac:dyDescent="0.2">
      <c r="A77" s="32"/>
      <c r="B77" s="32"/>
      <c r="C77" s="32"/>
      <c r="D77" s="32"/>
      <c r="E77" s="32"/>
    </row>
    <row r="78" spans="1:7" ht="22.5" customHeight="1" x14ac:dyDescent="0.2">
      <c r="A78" s="66" t="s">
        <v>68</v>
      </c>
      <c r="B78" s="67" t="s">
        <v>69</v>
      </c>
      <c r="C78" s="68"/>
      <c r="D78" s="32"/>
      <c r="E78" s="32"/>
    </row>
    <row r="79" spans="1:7" x14ac:dyDescent="0.2">
      <c r="A79" s="69" t="s">
        <v>8</v>
      </c>
      <c r="B79" s="70">
        <v>38</v>
      </c>
      <c r="C79" s="71">
        <v>1.3713460844460484E-2</v>
      </c>
      <c r="D79" s="32"/>
      <c r="E79" s="32"/>
    </row>
    <row r="80" spans="1:7" x14ac:dyDescent="0.2">
      <c r="A80" s="69" t="s">
        <v>9</v>
      </c>
      <c r="B80" s="70">
        <v>78</v>
      </c>
      <c r="C80" s="71">
        <v>2.8148682785997834E-2</v>
      </c>
      <c r="D80" s="32"/>
      <c r="E80" s="32"/>
    </row>
    <row r="81" spans="1:5" x14ac:dyDescent="0.2">
      <c r="A81" s="72" t="s">
        <v>70</v>
      </c>
      <c r="B81" s="70">
        <v>2038</v>
      </c>
      <c r="C81" s="71">
        <v>0.73547455792132799</v>
      </c>
      <c r="D81" s="32"/>
      <c r="E81" s="73"/>
    </row>
    <row r="82" spans="1:5" x14ac:dyDescent="0.2">
      <c r="A82" s="69" t="s">
        <v>45</v>
      </c>
      <c r="B82" s="70">
        <v>301</v>
      </c>
      <c r="C82" s="71">
        <v>0.10862504511006857</v>
      </c>
      <c r="D82" s="32"/>
      <c r="E82" s="32"/>
    </row>
    <row r="83" spans="1:5" x14ac:dyDescent="0.2">
      <c r="A83" s="72" t="s">
        <v>15</v>
      </c>
      <c r="B83" s="70">
        <v>45</v>
      </c>
      <c r="C83" s="71">
        <v>1.6239624684229521E-2</v>
      </c>
      <c r="D83" s="32"/>
      <c r="E83" s="32"/>
    </row>
    <row r="84" spans="1:5" x14ac:dyDescent="0.2">
      <c r="A84" s="69" t="s">
        <v>71</v>
      </c>
      <c r="B84" s="70">
        <v>43</v>
      </c>
      <c r="C84" s="71">
        <v>1.5517863587152653E-2</v>
      </c>
      <c r="D84" s="32"/>
      <c r="E84" s="32"/>
    </row>
    <row r="85" spans="1:5" x14ac:dyDescent="0.2">
      <c r="A85" s="69" t="s">
        <v>16</v>
      </c>
      <c r="B85" s="70">
        <v>183</v>
      </c>
      <c r="C85" s="71">
        <v>6.6041140382533378E-2</v>
      </c>
      <c r="D85" s="32"/>
      <c r="E85" s="32"/>
    </row>
    <row r="86" spans="1:5" x14ac:dyDescent="0.2">
      <c r="A86" s="69" t="s">
        <v>17</v>
      </c>
      <c r="B86" s="70">
        <v>45</v>
      </c>
      <c r="C86" s="71">
        <v>1.6239624684229521E-2</v>
      </c>
      <c r="D86" s="32"/>
      <c r="E86" s="32"/>
    </row>
    <row r="87" spans="1:5" x14ac:dyDescent="0.2">
      <c r="A87" s="74" t="s">
        <v>72</v>
      </c>
      <c r="B87" s="75">
        <v>2771</v>
      </c>
      <c r="C87" s="76"/>
      <c r="D87" s="32"/>
      <c r="E87" s="32"/>
    </row>
    <row r="88" spans="1:5" x14ac:dyDescent="0.2">
      <c r="A88" s="77"/>
      <c r="B88" s="78"/>
      <c r="C88" s="76"/>
      <c r="D88" s="32"/>
      <c r="E88" s="32"/>
    </row>
    <row r="89" spans="1:5" x14ac:dyDescent="0.2">
      <c r="A89" s="79" t="s">
        <v>73</v>
      </c>
      <c r="B89" s="80" t="s">
        <v>74</v>
      </c>
      <c r="C89" s="68"/>
      <c r="D89" s="32"/>
      <c r="E89" s="32"/>
    </row>
  </sheetData>
  <mergeCells count="2">
    <mergeCell ref="A75:G75"/>
    <mergeCell ref="A76:G76"/>
  </mergeCells>
  <pageMargins left="0.70866141732283472" right="0.70866141732283472" top="0.55118110236220474" bottom="0.35433070866141736" header="0.31496062992125984" footer="0.31496062992125984"/>
  <pageSetup paperSize="9" scale="8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ancial" ma:contentTypeID="0x0101007F645D6FBA204A029FECB8BFC6578C39005279853530254253B886E13194843F8A003AA4A7828D8545A79A9356801181234600BBC68D7705FD9D4792D4F032CE55D332" ma:contentTypeVersion="9" ma:contentTypeDescription="Relates to internal accounting or central expenditure and Records retained for 7 years." ma:contentTypeScope="" ma:versionID="ba0634684e937f2d6350862d91094ad7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13f35dd0-2f5e-4a1c-9c6c-3a94223874b4" targetNamespace="http://schemas.microsoft.com/office/2006/metadata/properties" ma:root="true" ma:fieldsID="e414035977cf52321b7fba0b369d7a7b" ns1:_="" ns2:_="" ns3:_="">
    <xsd:import namespace="http://schemas.microsoft.com/sharepoint/v3"/>
    <xsd:import namespace="b8cb3cbd-ce5c-4a72-9da4-9013f91c5903"/>
    <xsd:import namespace="13f35dd0-2f5e-4a1c-9c6c-3a94223874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4e82677e-6041-483b-bb53-580093e6a7a7}" ma:internalName="TaxCatchAll" ma:showField="CatchAllData" ma:web="13f35dd0-2f5e-4a1c-9c6c-3a9422387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4e82677e-6041-483b-bb53-580093e6a7a7}" ma:internalName="TaxCatchAllLabel" ma:readOnly="true" ma:showField="CatchAllDataLabel" ma:web="13f35dd0-2f5e-4a1c-9c6c-3a9422387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5dd0-2f5e-4a1c-9c6c-3a94223874b4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1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2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6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1812346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13f35dd0-2f5e-4a1c-9c6c-3a94223874b4">
      <UserInfo>
        <DisplayName/>
        <AccountId xsi:nil="true"/>
        <AccountType/>
      </UserInfo>
    </IWPContributor>
    <TaxCatchAll xmlns="b8cb3cbd-ce5c-4a72-9da4-9013f91c5903">
      <Value>6</Value>
      <Value>2</Value>
      <Value>1</Value>
    </TaxCatchAll>
    <IWPSubjectTaxHTField0 xmlns="13f35dd0-2f5e-4a1c-9c6c-3a94223874b4">
      <Terms xmlns="http://schemas.microsoft.com/office/infopath/2007/PartnerControls"/>
    </IWPSubjectTaxHTField0>
    <IWPSiteTypeTaxHTField0 xmlns="13f35dd0-2f5e-4a1c-9c6c-3a94223874b4">
      <Terms xmlns="http://schemas.microsoft.com/office/infopath/2007/PartnerControls"/>
    </IWPSiteTypeTaxHTField0>
    <IWPRightsProtectiveMarkingTaxHTField0 xmlns="13f35dd0-2f5e-4a1c-9c6c-3a9422387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FunctionTaxHTField0 xmlns="13f35dd0-2f5e-4a1c-9c6c-3a94223874b4">
      <Terms xmlns="http://schemas.microsoft.com/office/infopath/2007/PartnerControls"/>
    </IWPFunctionTaxHTField0>
    <IWPOwnerTaxHTField0 xmlns="13f35dd0-2f5e-4a1c-9c6c-3a9422387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IWPOrganisationalUnitTaxHTField0 xmlns="13f35dd0-2f5e-4a1c-9c6c-3a9422387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Comments xmlns="http://schemas.microsoft.com/sharepoint/v3" xsi:nil="true"/>
    <_dlc_DocId xmlns="b8cb3cbd-ce5c-4a72-9da4-9013f91c5903">RRK4XFURFY2Q-10-20271</_dlc_DocId>
    <_dlc_DocIdUrl xmlns="b8cb3cbd-ce5c-4a72-9da4-9013f91c5903">
      <Url>http://workplaces/sites/fg/b/_layouts/DocIdRedir.aspx?ID=RRK4XFURFY2Q-10-20271</Url>
      <Description>RRK4XFURFY2Q-10-20271</Description>
    </_dlc_DocIdUrl>
  </documentManagement>
</p:properties>
</file>

<file path=customXml/itemProps1.xml><?xml version="1.0" encoding="utf-8"?>
<ds:datastoreItem xmlns:ds="http://schemas.openxmlformats.org/officeDocument/2006/customXml" ds:itemID="{AEF826A2-F612-4968-ACDA-02677644D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13f35dd0-2f5e-4a1c-9c6c-3a9422387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27B19-46C3-4C47-9CB8-7DA0DB4AA46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76728C3-1209-4A78-AF80-FEB046C3162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51815A-E094-4B4F-8C6E-85976197C5E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5CC82F6-A351-4A63-86B8-A6AC9F6A8FEA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13f35dd0-2f5e-4a1c-9c6c-3a94223874b4"/>
    <ds:schemaRef ds:uri="http://purl.org/dc/elements/1.1/"/>
    <ds:schemaRef ds:uri="http://schemas.microsoft.com/office/2006/metadata/properties"/>
    <ds:schemaRef ds:uri="http://schemas.microsoft.com/sharepoint/v3"/>
    <ds:schemaRef ds:uri="b8cb3cbd-ce5c-4a72-9da4-9013f91c590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Statement</vt:lpstr>
      <vt:lpstr>2014.15 Fees</vt:lpstr>
    </vt:vector>
  </TitlesOfParts>
  <Company>Ofsted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Ofsted impact asssessment and fees for 14-15</dc:title>
  <dc:creator>Myra Storey</dc:creator>
  <cp:lastModifiedBy>FOX, Jane</cp:lastModifiedBy>
  <cp:lastPrinted>2013-08-29T08:12:21Z</cp:lastPrinted>
  <dcterms:created xsi:type="dcterms:W3CDTF">2013-08-28T14:33:06Z</dcterms:created>
  <dcterms:modified xsi:type="dcterms:W3CDTF">2013-11-11T12:56:13Z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0x0101007F645D6FBA204A029FECB8BFC6578C39005279853530254253B886E13194843F8A003AA4A7828D8545A79A9356801181234600BBC68D7705FD9D4792D4F032CE55D332</vt:lpwstr>
  </property>
  <property fmtid="{D5CDD505-2E9C-101B-9397-08002B2CF9AE}" pid="3" name="IWPOrganisationalUnit">
    <vt:lpwstr>6;#DfE|cc08a6d4-dfde-4d0f-bd85-069ebcef80d5</vt:lpwstr>
  </property>
  <property fmtid="{D5CDD505-2E9C-101B-9397-08002B2CF9AE}" pid="4" name="IWPOwner">
    <vt:lpwstr>1;#DfE|a484111e-5b24-4ad9-9778-c536c8c88985</vt:lpwstr>
  </property>
  <property fmtid="{D5CDD505-2E9C-101B-9397-08002B2CF9AE}" pid="5" name="IWPFunction">
    <vt:lpwstr/>
  </property>
  <property fmtid="{D5CDD505-2E9C-101B-9397-08002B2CF9AE}" pid="6" name="IWPRightsProtectiveMarking">
    <vt:lpwstr>2;#Unclassified|0884c477-2e62-47ea-b19c-5af6e91124c5</vt:lpwstr>
  </property>
  <property fmtid="{D5CDD505-2E9C-101B-9397-08002B2CF9AE}" pid="7" name="_dlc_DocIdItemGuid">
    <vt:lpwstr>55b73860-ed6e-4e73-ae8d-a6bd0137c9de</vt:lpwstr>
  </property>
</Properties>
</file>