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2"/>
  </bookViews>
  <sheets>
    <sheet name="Gauteng" sheetId="1" r:id="rId1"/>
    <sheet name="Mpumalanga" sheetId="2" r:id="rId2"/>
    <sheet name="Limpopo" sheetId="3" r:id="rId3"/>
    <sheet name="North West" sheetId="4" r:id="rId4"/>
    <sheet name="Free State" sheetId="5" r:id="rId5"/>
    <sheet name="N.Cape" sheetId="6" r:id="rId6"/>
    <sheet name="E.Cape" sheetId="7" r:id="rId7"/>
    <sheet name="KZN" sheetId="8" r:id="rId8"/>
    <sheet name="W.Cape" sheetId="9" r:id="rId9"/>
  </sheets>
  <definedNames/>
  <calcPr fullCalcOnLoad="1"/>
</workbook>
</file>

<file path=xl/sharedStrings.xml><?xml version="1.0" encoding="utf-8"?>
<sst xmlns="http://schemas.openxmlformats.org/spreadsheetml/2006/main" count="6426" uniqueCount="257">
  <si>
    <t>Step 1</t>
  </si>
  <si>
    <t>Age distributions</t>
  </si>
  <si>
    <t>%</t>
  </si>
  <si>
    <t>Total</t>
  </si>
  <si>
    <t>Step 2</t>
  </si>
  <si>
    <t xml:space="preserve">One year </t>
  </si>
  <si>
    <t>Total number</t>
  </si>
  <si>
    <t>prevalence</t>
  </si>
  <si>
    <t>expected</t>
  </si>
  <si>
    <t>(%)</t>
  </si>
  <si>
    <t>in population</t>
  </si>
  <si>
    <t>Step 3</t>
  </si>
  <si>
    <t xml:space="preserve">Total </t>
  </si>
  <si>
    <t>Minimum</t>
  </si>
  <si>
    <t>Total annual</t>
  </si>
  <si>
    <t>Step 4</t>
  </si>
  <si>
    <t>DPV#</t>
  </si>
  <si>
    <t xml:space="preserve">Working days </t>
  </si>
  <si>
    <t xml:space="preserve">Staff working </t>
  </si>
  <si>
    <t>Consultations</t>
  </si>
  <si>
    <t>FTE ###</t>
  </si>
  <si>
    <t>Total FTE</t>
  </si>
  <si>
    <t>visits</t>
  </si>
  <si>
    <t>per year</t>
  </si>
  <si>
    <t xml:space="preserve">days per </t>
  </si>
  <si>
    <t>per day ##</t>
  </si>
  <si>
    <t xml:space="preserve">(Home visits </t>
  </si>
  <si>
    <t>year ##</t>
  </si>
  <si>
    <t>and outreach)</t>
  </si>
  <si>
    <t xml:space="preserve"># DPV = Daily Patient Visits = (annual visits/number of working days per year (264)) ie average number of patients who use </t>
  </si>
  <si>
    <r>
      <t>Staff working days</t>
    </r>
    <r>
      <rPr>
        <sz val="10"/>
        <rFont val="Arial"/>
        <family val="0"/>
      </rPr>
      <t xml:space="preserve"> per year were calculated after holidays and sick leave.  </t>
    </r>
  </si>
  <si>
    <t xml:space="preserve"> </t>
  </si>
  <si>
    <t>Psychiatric</t>
  </si>
  <si>
    <t xml:space="preserve">General </t>
  </si>
  <si>
    <t>OT</t>
  </si>
  <si>
    <t>OTA</t>
  </si>
  <si>
    <t>Social Workers</t>
  </si>
  <si>
    <t>Psychologists</t>
  </si>
  <si>
    <t>Psychiatrists</t>
  </si>
  <si>
    <t>Reg/MO</t>
  </si>
  <si>
    <t xml:space="preserve">nurses ## </t>
  </si>
  <si>
    <t>nurses</t>
  </si>
  <si>
    <t>## Distribution of nursing staff between psychiatric, general professional, enrolled and assistant nurses needs to be developed in future.</t>
  </si>
  <si>
    <t>Beds</t>
  </si>
  <si>
    <t>Social Worker</t>
  </si>
  <si>
    <t>Type of</t>
  </si>
  <si>
    <t>professional</t>
  </si>
  <si>
    <t>along with other disorders, in future studies.</t>
  </si>
  <si>
    <t>Disorder</t>
  </si>
  <si>
    <t>Coverage</t>
  </si>
  <si>
    <t>coverage</t>
  </si>
  <si>
    <t xml:space="preserve">Full </t>
  </si>
  <si>
    <t>coverage##</t>
  </si>
  <si>
    <t>## Minimum coverage is the minimal recommended service provision and represents a weighted percentage of</t>
  </si>
  <si>
    <t>coverage###</t>
  </si>
  <si>
    <t>Full coverage</t>
  </si>
  <si>
    <t>Total cases per year</t>
  </si>
  <si>
    <t>Percentage</t>
  </si>
  <si>
    <t>requiring</t>
  </si>
  <si>
    <t>Rotation</t>
  </si>
  <si>
    <t xml:space="preserve">Minimum </t>
  </si>
  <si>
    <t>Total annual visits for pop</t>
  </si>
  <si>
    <t>Daily Patient Visits (DPV)</t>
  </si>
  <si>
    <t>Min cover</t>
  </si>
  <si>
    <t>Full cover</t>
  </si>
  <si>
    <t>primary care services in one day.</t>
  </si>
  <si>
    <t>### FTE = Full-time equivalent staff = (DPV/Consultations per day)*(Working days per year/staff working days per year)</t>
  </si>
  <si>
    <t># Relative distribution according to WHO proposals (WHO, 1996), with additional emphasis on rehabilitation staff via home visits and outreach.</t>
  </si>
  <si>
    <t>General</t>
  </si>
  <si>
    <t>General nurse</t>
  </si>
  <si>
    <t>Psych nurse</t>
  </si>
  <si>
    <t>Step 5</t>
  </si>
  <si>
    <t>Norms</t>
  </si>
  <si>
    <t>Annual visits</t>
  </si>
  <si>
    <t>Total (staff/population)</t>
  </si>
  <si>
    <t>### Beds = number of cases*(% needing residential care in a year/100)*(ALOS/365)*rotation factor</t>
  </si>
  <si>
    <t>per person#</t>
  </si>
  <si>
    <t>Comorbidity</t>
  </si>
  <si>
    <t>adjustments</t>
  </si>
  <si>
    <t>Psychol###</t>
  </si>
  <si>
    <t>### Figures for psychologists include intern psychologists</t>
  </si>
  <si>
    <t>####</t>
  </si>
  <si>
    <t>#### See text of report for discussion of comorbidity adjustments.</t>
  </si>
  <si>
    <t>FTE####</t>
  </si>
  <si>
    <t>#### A further 30% of staff were added to cover home visits and outreach.</t>
  </si>
  <si>
    <t>ADHD</t>
  </si>
  <si>
    <t>Conduct Disorder</t>
  </si>
  <si>
    <t>ODD</t>
  </si>
  <si>
    <t>Enuresis</t>
  </si>
  <si>
    <t>Separation Anxiety Disorder</t>
  </si>
  <si>
    <t xml:space="preserve">Schizophrenia  </t>
  </si>
  <si>
    <t>Depression &amp; Dysthymia</t>
  </si>
  <si>
    <t>Bipolar disorder</t>
  </si>
  <si>
    <t xml:space="preserve">Agoraphobia  </t>
  </si>
  <si>
    <t>Simple Phobia</t>
  </si>
  <si>
    <t>Social Phobia</t>
  </si>
  <si>
    <t>Generalised Anxiety Disorder</t>
  </si>
  <si>
    <t>### Full coverage is service provision for 100% of children and adolescents with mental disorders.</t>
  </si>
  <si>
    <t># Substance use disorders and intellectual disability are not included in the current study but could be included,</t>
  </si>
  <si>
    <t xml:space="preserve">A model for estimating child and adolescent mental health service needs </t>
  </si>
  <si>
    <t>and resources in South Africa</t>
  </si>
  <si>
    <t>Type A. General health services</t>
  </si>
  <si>
    <t>Type A2. Primary Health Care (Clinics and Community Health Centres)</t>
  </si>
  <si>
    <t>Annual prevalence of child and adolescent mental disorders</t>
  </si>
  <si>
    <t>Type B. Specialist CAMHS facilities (inpatient)</t>
  </si>
  <si>
    <t>Type A1. General hospitals (inpatient)</t>
  </si>
  <si>
    <t>Type B. Specialist CAMHS facilities (outpatient)</t>
  </si>
  <si>
    <t>Supervision</t>
  </si>
  <si>
    <t>Disorder#</t>
  </si>
  <si>
    <t>Type B. Specialist CAMHS facilities (outpatient) FTE staff breakdown #</t>
  </si>
  <si>
    <t>Type A1</t>
  </si>
  <si>
    <t>Gen Hosp</t>
  </si>
  <si>
    <t>Type A2</t>
  </si>
  <si>
    <t>PHC</t>
  </si>
  <si>
    <t>Type B</t>
  </si>
  <si>
    <t>Specialist CAMHS</t>
  </si>
  <si>
    <t>Type C</t>
  </si>
  <si>
    <t>Type A2. Primary health care FTE staff breakdown #</t>
  </si>
  <si>
    <t>and training</t>
  </si>
  <si>
    <t>Total (staff/patient)</t>
  </si>
  <si>
    <t>Type A1 General hospitals (outpatient) FTE staff breakdown #</t>
  </si>
  <si>
    <t>Total staff/population</t>
  </si>
  <si>
    <t xml:space="preserve">Psych </t>
  </si>
  <si>
    <t>Nurses</t>
  </si>
  <si>
    <t># Calculations of numbers per discipline are based on staff/patient ratios in inpatient services of 1:20 (psychiatric nurses),</t>
  </si>
  <si>
    <t>Psych</t>
  </si>
  <si>
    <t>OCD</t>
  </si>
  <si>
    <t>schizophrenia (50%), depressive disorders (30%), bipolar affective disorder (50%), OCD (10%)</t>
  </si>
  <si>
    <t>ADHD (30%), conduct disorder (20%), oppositional defiant disorder (20%), enuresis (10%), SAD (10%),</t>
  </si>
  <si>
    <t>inpt care</t>
  </si>
  <si>
    <t>## ALOS = Average length of stay in days</t>
  </si>
  <si>
    <t>#### Beds = number of cases*(% needing residential care in a year/100)*(ALOS/365)*rotation factor</t>
  </si>
  <si>
    <t>and children of 12 yrs and over admitted to psychiatric wards.</t>
  </si>
  <si>
    <t>## ALOS = Average length of stay in days - anecdotal data from provincial workshops indicated short admissions (normally 2 days)</t>
  </si>
  <si>
    <t xml:space="preserve">### Rotation factor allows for a period when the bed is unoccupied between discharge and new admission.  </t>
  </si>
  <si>
    <t>A rotation factor of 1.05 implies a bed occupancy rate of 95%.</t>
  </si>
  <si>
    <t># Anecdotal data from provincial workshops indicated rare admissions, with children under 12 yrs admitted to paediatric wards,</t>
  </si>
  <si>
    <t>inpt care#</t>
  </si>
  <si>
    <t>ALOS##</t>
  </si>
  <si>
    <t>factor###</t>
  </si>
  <si>
    <t>Total beds per year####</t>
  </si>
  <si>
    <t>primary and specialist outpatient services.</t>
  </si>
  <si>
    <t xml:space="preserve"># Annual visits per person were based on estimates by key informants, taking into account the expected demand on both </t>
  </si>
  <si>
    <t>Number of</t>
  </si>
  <si>
    <t>Total day service placements</t>
  </si>
  <si>
    <t>requiring day</t>
  </si>
  <si>
    <t>programmes</t>
  </si>
  <si>
    <t>PTSD/Acute Stress Disorder</t>
  </si>
  <si>
    <t>agoraphobia (10%), simple phobia (10%), social phobia (10%), GAD (10%) and PTSD/Acute Stress Disorder (20%).</t>
  </si>
  <si>
    <t xml:space="preserve">Type A1. General hospitals (outpatient) </t>
  </si>
  <si>
    <r>
      <t xml:space="preserve"># </t>
    </r>
    <r>
      <rPr>
        <sz val="10"/>
        <rFont val="Arial"/>
        <family val="2"/>
      </rPr>
      <t xml:space="preserve">Minimum annual visits were based on crisis visits for a small percentage of severe chronic disorders (schizophrenia </t>
    </r>
  </si>
  <si>
    <t>and bipolar affective disorder), depressive disorders, and PTSD/Acute stress disorder.</t>
  </si>
  <si>
    <t>Population of province</t>
  </si>
  <si>
    <t>0-19 years</t>
  </si>
  <si>
    <t>20 years and over</t>
  </si>
  <si>
    <t>services#</t>
  </si>
  <si>
    <t># Percentage requiring day services was calculated on the basis of data in provinces where such services</t>
  </si>
  <si>
    <t>annual##</t>
  </si>
  <si>
    <t xml:space="preserve">Type B. Specialist CAMHS facilities (Day Programmes) </t>
  </si>
  <si>
    <t>## Figures drawn from South African workload studies at PHC (Rispel, Price &amp; Cabral, 1995) and key informants.</t>
  </si>
  <si>
    <r>
      <t>Consultations per day</t>
    </r>
    <r>
      <rPr>
        <sz val="10"/>
        <rFont val="Arial"/>
        <family val="0"/>
      </rPr>
      <t xml:space="preserve"> were estimated assuming 1 hour for a new assessment (including interviewing </t>
    </r>
  </si>
  <si>
    <t>child and caregiver, plus gathering collateral info) and 20 minutes for a follow-up appointment.</t>
  </si>
  <si>
    <t>It was assumed that 1 in 4 appointments would be a new assessment, and the remainder follow-up appts.</t>
  </si>
  <si>
    <t xml:space="preserve"> on administration, preparation, meetings, continuing education, tea/lunch.  </t>
  </si>
  <si>
    <t xml:space="preserve">Six hours of the day would be spent in direct patient contact.  The remainder of the time is spent </t>
  </si>
  <si>
    <t>1:60 (Reg/MO), 1:30 (social workers), 1:2 (general nurses).</t>
  </si>
  <si>
    <t>## Consultations per day based on estimates from a key informant working in specialist CAMHS facilities.</t>
  </si>
  <si>
    <t>The main task of CAMHS teams is supervision, support and training. They do not have direct patient contact,</t>
  </si>
  <si>
    <t>except in the context of supervising PHC staff in clinic settings.</t>
  </si>
  <si>
    <t xml:space="preserve">Number of </t>
  </si>
  <si>
    <t>Visits to clinic</t>
  </si>
  <si>
    <t xml:space="preserve">per day </t>
  </si>
  <si>
    <t xml:space="preserve">year </t>
  </si>
  <si>
    <t>FTE Staff</t>
  </si>
  <si>
    <t>Placements</t>
  </si>
  <si>
    <t>Psychologist</t>
  </si>
  <si>
    <t># Calculations of numbers per discipline are based on staff/patient ratios in day programmes of 1:45 (psychologists),</t>
  </si>
  <si>
    <t>## The number of annual programmes was calculated assuming that each programme would last an average of 2 months.</t>
  </si>
  <si>
    <t>were available, by calculating the percentage of the minimum service coverage that currently made use of day programmes.</t>
  </si>
  <si>
    <t>Day Programme</t>
  </si>
  <si>
    <t>CAMHS Team</t>
  </si>
  <si>
    <t>1:30 (social workers), 1:30 (psychiatric nurses), 1:45 (psychiatrists).</t>
  </si>
  <si>
    <t>Psychiatrist</t>
  </si>
  <si>
    <t># Calculations of numbers per discipline are based on staff/patient ratios in inpatient services of 1:40 (psychiatrist),</t>
  </si>
  <si>
    <t xml:space="preserve"> in the functioning of the unit, and vice versa.  </t>
  </si>
  <si>
    <t>## The unit head may be a child psychologist or psychiatrist.  If a psychiatrist is unit head, a psychologist should be involved</t>
  </si>
  <si>
    <t># Percentages requiring inpt care were based on the opinions of key informants, with a high level of comorbidity assumed among anxiety disorders.</t>
  </si>
  <si>
    <t>primary and specialist outpatient services. More complex cases will be referred to higher service levels.</t>
  </si>
  <si>
    <t>FTE Staff for Type B Specialist CAMHS facilities (outpatient)</t>
  </si>
  <si>
    <t>1. Outpatient facilities:  number of child and adolescent patients attending per working day</t>
  </si>
  <si>
    <t>3. FTE Staff/patient ratio (outpatient facilities)</t>
  </si>
  <si>
    <t>4. FTE Staff/patient ratio (inpatient facilities)</t>
  </si>
  <si>
    <t>Province: Western Cape</t>
  </si>
  <si>
    <t xml:space="preserve">% referred to </t>
  </si>
  <si>
    <t>FTE Staff required</t>
  </si>
  <si>
    <t>FTE Staff for Type A1. General hospitals (outpatient)</t>
  </si>
  <si>
    <t>FTE Staff for Type A1 General hospitals (inpatient)</t>
  </si>
  <si>
    <t>FTE Staff for Type A2. Primary Health Care</t>
  </si>
  <si>
    <t>FTE Staff for Type B Specialist CAMHS facilities (inpatient)</t>
  </si>
  <si>
    <t>FTE Staff for Type B Specialist CAMHS facilities (Day Programmes)</t>
  </si>
  <si>
    <t>FTE Staff for Type C. Regional/provincial CAMHS teams</t>
  </si>
  <si>
    <t>2. FTE Staff/population ratio (outpatient facilities)</t>
  </si>
  <si>
    <t>Total FTE staff/population ratio (outpatient facilities)</t>
  </si>
  <si>
    <t>2. FTE Staff/population ratio (inpatient facilities)</t>
  </si>
  <si>
    <t>(Inpt + Outpt facilities)</t>
  </si>
  <si>
    <t xml:space="preserve">Note: These norms are not per individual facility.  They are the total number expected to attend each kind of facility within </t>
  </si>
  <si>
    <t xml:space="preserve">the province per working day. It is impossible to calculate the precise figure per facility because of variations in the size, nature </t>
  </si>
  <si>
    <t>and population served by each facility.</t>
  </si>
  <si>
    <t xml:space="preserve">Five hours of the day would be spent in direct patient contact.  The remainder of the time is spent </t>
  </si>
  <si>
    <t>1:60 (Reg/MO), 1:30 (social workers), 1:20 (general nurses), 1:10 (psych nurses), 1:40 (psychologist), based on WHO recommendations.</t>
  </si>
  <si>
    <t>Province: Gauteng</t>
  </si>
  <si>
    <t>Province: Free State</t>
  </si>
  <si>
    <t>Province: Eastern Cape</t>
  </si>
  <si>
    <t>Province: KwaZulu-Natal</t>
  </si>
  <si>
    <t>Province: Limpopo</t>
  </si>
  <si>
    <t>Province: Mpumalanga</t>
  </si>
  <si>
    <t>Province: Northern Cape</t>
  </si>
  <si>
    <t>Province: North West</t>
  </si>
  <si>
    <t>Step 2: Annual Prevalence Total Estimate</t>
  </si>
  <si>
    <t>Minimum Cases</t>
  </si>
  <si>
    <t xml:space="preserve">Step 3: Type A 1 Gen Hospital OPD </t>
  </si>
  <si>
    <t xml:space="preserve">Step 3: Type A 1 Gen Hospital Inpatient </t>
  </si>
  <si>
    <t>Step 3: Type A 2 Primary Health Care</t>
  </si>
  <si>
    <t>Step 3: Type B Specialist CAMHS OPD</t>
  </si>
  <si>
    <t>Step 3: Type B Specialist CAMHS Inpatient</t>
  </si>
  <si>
    <t>Step 1: Total Population for Province</t>
  </si>
  <si>
    <t>Child and Adolescent Population (0-19 years)</t>
  </si>
  <si>
    <t>Step 3: Type B Specialist CAMHS Day Services</t>
  </si>
  <si>
    <t>Step 3: Type C CAMHS Teams</t>
  </si>
  <si>
    <t>Total Districts Supported</t>
  </si>
  <si>
    <t>The SA PHC package recommends that every clinic should have at least one monthly visit from a mental health specialist.</t>
  </si>
  <si>
    <t xml:space="preserve">For the purposes of this study we recommend that every district should have at least one monthly visit from a child and adolescent </t>
  </si>
  <si>
    <t xml:space="preserve">per year, the number of FTE staff can be calculated as follows: </t>
  </si>
  <si>
    <t>FTE staff = (No of clinics X No of annual visits X No of visits per day)/Staff working days per year</t>
  </si>
  <si>
    <t>mental health specialist. Assuming that CAMHS team staff will visit 1 district per day, and assuming that there are 225 working days</t>
  </si>
  <si>
    <t>Mental health service needs for children and adolescents per year</t>
  </si>
  <si>
    <t xml:space="preserve">these </t>
  </si>
  <si>
    <t>facilities ##</t>
  </si>
  <si>
    <t xml:space="preserve">## The percentage referred to these specialist facilities is based on a reasonable minimum. These figures could be modified by provincial services when </t>
  </si>
  <si>
    <t>new data emerge.</t>
  </si>
  <si>
    <t>TOTAL</t>
  </si>
  <si>
    <t xml:space="preserve"> Staff required</t>
  </si>
  <si>
    <t xml:space="preserve">DPV </t>
  </si>
  <si>
    <t xml:space="preserve">Total Beds per year </t>
  </si>
  <si>
    <t>Staff required</t>
  </si>
  <si>
    <t xml:space="preserve">Total day service placements </t>
  </si>
  <si>
    <t>visits to sub-</t>
  </si>
  <si>
    <t>districts</t>
  </si>
  <si>
    <t>in province</t>
  </si>
  <si>
    <t xml:space="preserve">sub-districts </t>
  </si>
  <si>
    <t>each equally represented.</t>
  </si>
  <si>
    <t xml:space="preserve"># Staff breakdown is based on the Gauteng West Rand CAMH team model, which uses the above 4 disciplines, </t>
  </si>
  <si>
    <t xml:space="preserve">nurses </t>
  </si>
  <si>
    <t>Type C. Regional/provincial CAMHS teams Staff breakdown#</t>
  </si>
  <si>
    <t>## Figures for psychologists include intern psychologists</t>
  </si>
  <si>
    <t>Psychol##</t>
  </si>
  <si>
    <t>Summary tables of minimum CAMHS Norms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</si>
</sst>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"/>
    <numFmt numFmtId="181" formatCode="0.0"/>
    <numFmt numFmtId="182" formatCode="0.0%"/>
    <numFmt numFmtId="183" formatCode="0.000"/>
    <numFmt numFmtId="184" formatCode="0.0000"/>
    <numFmt numFmtId="185" formatCode="0.000000"/>
    <numFmt numFmtId="186" formatCode="0.00000"/>
    <numFmt numFmtId="187" formatCode="0.000000000"/>
    <numFmt numFmtId="188" formatCode="0.00000000"/>
  </numFmts>
  <fonts count="1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2" fontId="0" fillId="0" borderId="0" xfId="0" applyNumberFormat="1" applyFill="1" applyBorder="1" applyAlignment="1" applyProtection="1">
      <alignment horizontal="center"/>
      <protection hidden="1"/>
    </xf>
    <xf numFmtId="2" fontId="0" fillId="0" borderId="1" xfId="0" applyNumberFormat="1" applyFill="1" applyBorder="1" applyAlignment="1" applyProtection="1">
      <alignment horizontal="center"/>
      <protection hidden="1"/>
    </xf>
    <xf numFmtId="0" fontId="1" fillId="2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3" borderId="0" xfId="0" applyFont="1" applyFill="1" applyAlignment="1" applyProtection="1">
      <alignment/>
      <protection hidden="1"/>
    </xf>
    <xf numFmtId="0" fontId="2" fillId="4" borderId="2" xfId="0" applyFont="1" applyFill="1" applyBorder="1" applyAlignment="1" applyProtection="1">
      <alignment/>
      <protection hidden="1"/>
    </xf>
    <xf numFmtId="0" fontId="0" fillId="4" borderId="3" xfId="0" applyFill="1" applyBorder="1" applyAlignment="1" applyProtection="1">
      <alignment/>
      <protection hidden="1"/>
    </xf>
    <xf numFmtId="0" fontId="0" fillId="4" borderId="4" xfId="0" applyFill="1" applyBorder="1" applyAlignment="1" applyProtection="1">
      <alignment/>
      <protection hidden="1"/>
    </xf>
    <xf numFmtId="0" fontId="2" fillId="0" borderId="5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6" xfId="0" applyFill="1" applyBorder="1" applyAlignment="1" applyProtection="1">
      <alignment/>
      <protection hidden="1"/>
    </xf>
    <xf numFmtId="0" fontId="0" fillId="0" borderId="5" xfId="0" applyFill="1" applyBorder="1" applyAlignment="1" applyProtection="1">
      <alignment/>
      <protection hidden="1"/>
    </xf>
    <xf numFmtId="0" fontId="0" fillId="0" borderId="7" xfId="0" applyFill="1" applyBorder="1" applyAlignment="1" applyProtection="1">
      <alignment/>
      <protection hidden="1"/>
    </xf>
    <xf numFmtId="0" fontId="0" fillId="0" borderId="1" xfId="0" applyFill="1" applyBorder="1" applyAlignment="1" applyProtection="1">
      <alignment/>
      <protection hidden="1"/>
    </xf>
    <xf numFmtId="0" fontId="0" fillId="0" borderId="8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6" xfId="0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/>
      <protection hidden="1"/>
    </xf>
    <xf numFmtId="0" fontId="0" fillId="0" borderId="0" xfId="21" applyNumberFormat="1" applyFill="1" applyBorder="1" applyAlignment="1" applyProtection="1">
      <alignment horizontal="center"/>
      <protection hidden="1"/>
    </xf>
    <xf numFmtId="0" fontId="3" fillId="4" borderId="2" xfId="0" applyFont="1" applyFill="1" applyBorder="1" applyAlignment="1" applyProtection="1">
      <alignment/>
      <protection hidden="1"/>
    </xf>
    <xf numFmtId="0" fontId="2" fillId="0" borderId="9" xfId="0" applyFont="1" applyFill="1" applyBorder="1" applyAlignment="1" applyProtection="1">
      <alignment horizontal="center"/>
      <protection hidden="1"/>
    </xf>
    <xf numFmtId="0" fontId="2" fillId="0" borderId="9" xfId="0" applyFont="1" applyFill="1" applyBorder="1" applyAlignment="1" applyProtection="1">
      <alignment/>
      <protection hidden="1"/>
    </xf>
    <xf numFmtId="0" fontId="2" fillId="0" borderId="1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11" xfId="0" applyFont="1" applyFill="1" applyBorder="1" applyAlignment="1" applyProtection="1">
      <alignment horizontal="center"/>
      <protection hidden="1"/>
    </xf>
    <xf numFmtId="0" fontId="2" fillId="0" borderId="11" xfId="0" applyFont="1" applyFill="1" applyBorder="1" applyAlignment="1" applyProtection="1">
      <alignment/>
      <protection hidden="1"/>
    </xf>
    <xf numFmtId="0" fontId="2" fillId="0" borderId="12" xfId="0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/>
      <protection hidden="1"/>
    </xf>
    <xf numFmtId="9" fontId="2" fillId="0" borderId="11" xfId="0" applyNumberFormat="1" applyFont="1" applyFill="1" applyBorder="1" applyAlignment="1" applyProtection="1">
      <alignment horizontal="center"/>
      <protection hidden="1"/>
    </xf>
    <xf numFmtId="9" fontId="2" fillId="0" borderId="12" xfId="21" applyFont="1" applyFill="1" applyBorder="1" applyAlignment="1" applyProtection="1">
      <alignment horizontal="center"/>
      <protection hidden="1"/>
    </xf>
    <xf numFmtId="2" fontId="0" fillId="0" borderId="11" xfId="0" applyNumberFormat="1" applyFill="1" applyBorder="1" applyAlignment="1" applyProtection="1">
      <alignment horizontal="center"/>
      <protection hidden="1"/>
    </xf>
    <xf numFmtId="1" fontId="0" fillId="0" borderId="11" xfId="0" applyNumberFormat="1" applyFill="1" applyBorder="1" applyAlignment="1" applyProtection="1">
      <alignment horizontal="center"/>
      <protection hidden="1"/>
    </xf>
    <xf numFmtId="1" fontId="0" fillId="0" borderId="12" xfId="0" applyNumberFormat="1" applyFill="1" applyBorder="1" applyAlignment="1" applyProtection="1">
      <alignment horizontal="center"/>
      <protection hidden="1"/>
    </xf>
    <xf numFmtId="182" fontId="0" fillId="0" borderId="0" xfId="21" applyNumberFormat="1" applyFill="1" applyBorder="1" applyAlignment="1" applyProtection="1">
      <alignment horizontal="center"/>
      <protection hidden="1"/>
    </xf>
    <xf numFmtId="0" fontId="2" fillId="0" borderId="13" xfId="0" applyFont="1" applyFill="1" applyBorder="1" applyAlignment="1" applyProtection="1">
      <alignment/>
      <protection hidden="1"/>
    </xf>
    <xf numFmtId="0" fontId="0" fillId="0" borderId="14" xfId="0" applyFill="1" applyBorder="1" applyAlignment="1" applyProtection="1">
      <alignment/>
      <protection hidden="1"/>
    </xf>
    <xf numFmtId="181" fontId="0" fillId="0" borderId="15" xfId="0" applyNumberFormat="1" applyFill="1" applyBorder="1" applyAlignment="1" applyProtection="1">
      <alignment horizontal="center"/>
      <protection hidden="1"/>
    </xf>
    <xf numFmtId="2" fontId="0" fillId="0" borderId="15" xfId="0" applyNumberFormat="1" applyFill="1" applyBorder="1" applyAlignment="1" applyProtection="1">
      <alignment horizontal="center"/>
      <protection hidden="1"/>
    </xf>
    <xf numFmtId="1" fontId="0" fillId="0" borderId="15" xfId="0" applyNumberFormat="1" applyFill="1" applyBorder="1" applyAlignment="1" applyProtection="1">
      <alignment horizontal="center"/>
      <protection hidden="1"/>
    </xf>
    <xf numFmtId="180" fontId="0" fillId="0" borderId="0" xfId="0" applyNumberForma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1" fontId="0" fillId="0" borderId="0" xfId="0" applyNumberForma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3" fillId="4" borderId="0" xfId="0" applyFont="1" applyFill="1" applyAlignment="1" applyProtection="1">
      <alignment/>
      <protection hidden="1"/>
    </xf>
    <xf numFmtId="0" fontId="0" fillId="4" borderId="0" xfId="0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3" fillId="4" borderId="5" xfId="0" applyFont="1" applyFill="1" applyBorder="1" applyAlignment="1" applyProtection="1">
      <alignment/>
      <protection hidden="1"/>
    </xf>
    <xf numFmtId="0" fontId="0" fillId="4" borderId="0" xfId="0" applyFill="1" applyBorder="1" applyAlignment="1" applyProtection="1">
      <alignment/>
      <protection hidden="1"/>
    </xf>
    <xf numFmtId="0" fontId="0" fillId="4" borderId="6" xfId="0" applyFill="1" applyBorder="1" applyAlignment="1" applyProtection="1">
      <alignment/>
      <protection hidden="1"/>
    </xf>
    <xf numFmtId="0" fontId="2" fillId="0" borderId="16" xfId="0" applyFont="1" applyFill="1" applyBorder="1" applyAlignment="1" applyProtection="1">
      <alignment/>
      <protection hidden="1"/>
    </xf>
    <xf numFmtId="0" fontId="2" fillId="0" borderId="14" xfId="0" applyFont="1" applyFill="1" applyBorder="1" applyAlignment="1" applyProtection="1">
      <alignment/>
      <protection hidden="1"/>
    </xf>
    <xf numFmtId="0" fontId="2" fillId="0" borderId="16" xfId="0" applyFont="1" applyFill="1" applyBorder="1" applyAlignment="1" applyProtection="1">
      <alignment horizontal="left"/>
      <protection hidden="1"/>
    </xf>
    <xf numFmtId="0" fontId="0" fillId="0" borderId="14" xfId="0" applyFill="1" applyBorder="1" applyAlignment="1" applyProtection="1">
      <alignment horizontal="left"/>
      <protection hidden="1"/>
    </xf>
    <xf numFmtId="0" fontId="0" fillId="0" borderId="17" xfId="0" applyFill="1" applyBorder="1" applyAlignment="1" applyProtection="1">
      <alignment/>
      <protection hidden="1"/>
    </xf>
    <xf numFmtId="0" fontId="2" fillId="0" borderId="18" xfId="0" applyFont="1" applyFill="1" applyBorder="1" applyAlignment="1" applyProtection="1">
      <alignment horizontal="center"/>
      <protection hidden="1"/>
    </xf>
    <xf numFmtId="9" fontId="2" fillId="0" borderId="18" xfId="0" applyNumberFormat="1" applyFont="1" applyFill="1" applyBorder="1" applyAlignment="1" applyProtection="1">
      <alignment horizontal="center"/>
      <protection hidden="1"/>
    </xf>
    <xf numFmtId="0" fontId="2" fillId="0" borderId="6" xfId="0" applyFont="1" applyFill="1" applyBorder="1" applyAlignment="1" applyProtection="1">
      <alignment horizontal="center"/>
      <protection hidden="1"/>
    </xf>
    <xf numFmtId="0" fontId="6" fillId="0" borderId="11" xfId="0" applyFont="1" applyFill="1" applyBorder="1" applyAlignment="1" applyProtection="1">
      <alignment horizontal="center"/>
      <protection hidden="1"/>
    </xf>
    <xf numFmtId="1" fontId="0" fillId="0" borderId="18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1" fontId="0" fillId="0" borderId="6" xfId="0" applyNumberFormat="1" applyFont="1" applyFill="1" applyBorder="1" applyAlignment="1" applyProtection="1">
      <alignment horizontal="center"/>
      <protection hidden="1"/>
    </xf>
    <xf numFmtId="0" fontId="0" fillId="0" borderId="14" xfId="0" applyFont="1" applyFill="1" applyBorder="1" applyAlignment="1" applyProtection="1">
      <alignment/>
      <protection hidden="1"/>
    </xf>
    <xf numFmtId="1" fontId="0" fillId="0" borderId="16" xfId="0" applyNumberFormat="1" applyFont="1" applyFill="1" applyBorder="1" applyAlignment="1" applyProtection="1">
      <alignment horizontal="center"/>
      <protection hidden="1"/>
    </xf>
    <xf numFmtId="1" fontId="0" fillId="0" borderId="14" xfId="0" applyNumberFormat="1" applyFont="1" applyFill="1" applyBorder="1" applyAlignment="1" applyProtection="1">
      <alignment horizontal="center"/>
      <protection hidden="1"/>
    </xf>
    <xf numFmtId="0" fontId="0" fillId="0" borderId="15" xfId="0" applyFont="1" applyFill="1" applyBorder="1" applyAlignment="1" applyProtection="1">
      <alignment horizontal="center"/>
      <protection hidden="1"/>
    </xf>
    <xf numFmtId="1" fontId="0" fillId="0" borderId="17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3" fillId="4" borderId="19" xfId="0" applyFont="1" applyFill="1" applyBorder="1" applyAlignment="1" applyProtection="1">
      <alignment/>
      <protection hidden="1"/>
    </xf>
    <xf numFmtId="0" fontId="0" fillId="4" borderId="20" xfId="0" applyFill="1" applyBorder="1" applyAlignment="1" applyProtection="1">
      <alignment/>
      <protection hidden="1"/>
    </xf>
    <xf numFmtId="0" fontId="0" fillId="4" borderId="21" xfId="0" applyFill="1" applyBorder="1" applyAlignment="1" applyProtection="1">
      <alignment/>
      <protection hidden="1"/>
    </xf>
    <xf numFmtId="0" fontId="2" fillId="0" borderId="1" xfId="0" applyFont="1" applyFill="1" applyBorder="1" applyAlignment="1" applyProtection="1">
      <alignment/>
      <protection hidden="1"/>
    </xf>
    <xf numFmtId="0" fontId="2" fillId="0" borderId="14" xfId="0" applyFont="1" applyFill="1" applyBorder="1" applyAlignment="1" applyProtection="1">
      <alignment horizontal="left"/>
      <protection hidden="1"/>
    </xf>
    <xf numFmtId="0" fontId="2" fillId="0" borderId="17" xfId="0" applyFont="1" applyFill="1" applyBorder="1" applyAlignment="1" applyProtection="1">
      <alignment horizontal="center"/>
      <protection hidden="1"/>
    </xf>
    <xf numFmtId="9" fontId="2" fillId="0" borderId="0" xfId="0" applyNumberFormat="1" applyFont="1" applyFill="1" applyBorder="1" applyAlignment="1" applyProtection="1">
      <alignment horizontal="center"/>
      <protection hidden="1"/>
    </xf>
    <xf numFmtId="181" fontId="0" fillId="0" borderId="0" xfId="0" applyNumberFormat="1" applyFont="1" applyFill="1" applyBorder="1" applyAlignment="1" applyProtection="1">
      <alignment horizontal="center"/>
      <protection hidden="1"/>
    </xf>
    <xf numFmtId="181" fontId="0" fillId="0" borderId="6" xfId="0" applyNumberFormat="1" applyFont="1" applyFill="1" applyBorder="1" applyAlignment="1" applyProtection="1">
      <alignment horizontal="center"/>
      <protection hidden="1"/>
    </xf>
    <xf numFmtId="0" fontId="0" fillId="0" borderId="14" xfId="0" applyFont="1" applyFill="1" applyBorder="1" applyAlignment="1" applyProtection="1">
      <alignment horizontal="center"/>
      <protection hidden="1"/>
    </xf>
    <xf numFmtId="181" fontId="0" fillId="0" borderId="14" xfId="0" applyNumberFormat="1" applyFont="1" applyFill="1" applyBorder="1" applyAlignment="1" applyProtection="1">
      <alignment horizontal="center"/>
      <protection hidden="1"/>
    </xf>
    <xf numFmtId="181" fontId="0" fillId="0" borderId="17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1" fontId="0" fillId="0" borderId="0" xfId="0" applyNumberFormat="1" applyFont="1" applyFill="1" applyAlignment="1" applyProtection="1">
      <alignment/>
      <protection hidden="1"/>
    </xf>
    <xf numFmtId="0" fontId="2" fillId="0" borderId="22" xfId="0" applyFont="1" applyFill="1" applyBorder="1" applyAlignment="1" applyProtection="1">
      <alignment horizontal="left"/>
      <protection hidden="1"/>
    </xf>
    <xf numFmtId="0" fontId="0" fillId="0" borderId="1" xfId="0" applyFill="1" applyBorder="1" applyAlignment="1" applyProtection="1">
      <alignment horizontal="left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6" fillId="0" borderId="11" xfId="0" applyFont="1" applyFill="1" applyBorder="1" applyAlignment="1" applyProtection="1">
      <alignment/>
      <protection hidden="1"/>
    </xf>
    <xf numFmtId="0" fontId="0" fillId="0" borderId="11" xfId="0" applyFont="1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/>
      <protection hidden="1"/>
    </xf>
    <xf numFmtId="0" fontId="2" fillId="0" borderId="23" xfId="0" applyFont="1" applyFill="1" applyBorder="1" applyAlignment="1" applyProtection="1">
      <alignment/>
      <protection hidden="1"/>
    </xf>
    <xf numFmtId="0" fontId="2" fillId="0" borderId="24" xfId="0" applyFont="1" applyFill="1" applyBorder="1" applyAlignment="1" applyProtection="1">
      <alignment horizontal="center"/>
      <protection hidden="1"/>
    </xf>
    <xf numFmtId="1" fontId="0" fillId="0" borderId="24" xfId="0" applyNumberFormat="1" applyFont="1" applyFill="1" applyBorder="1" applyAlignment="1" applyProtection="1">
      <alignment horizontal="center"/>
      <protection hidden="1"/>
    </xf>
    <xf numFmtId="1" fontId="0" fillId="0" borderId="25" xfId="0" applyNumberFormat="1" applyFont="1" applyFill="1" applyBorder="1" applyAlignment="1" applyProtection="1">
      <alignment horizontal="center"/>
      <protection hidden="1"/>
    </xf>
    <xf numFmtId="1" fontId="0" fillId="0" borderId="26" xfId="0" applyNumberFormat="1" applyFont="1" applyFill="1" applyBorder="1" applyAlignment="1" applyProtection="1">
      <alignment horizontal="center"/>
      <protection hidden="1"/>
    </xf>
    <xf numFmtId="1" fontId="0" fillId="0" borderId="1" xfId="0" applyNumberFormat="1" applyFont="1" applyFill="1" applyBorder="1" applyAlignment="1" applyProtection="1">
      <alignment horizontal="center"/>
      <protection hidden="1"/>
    </xf>
    <xf numFmtId="0" fontId="0" fillId="0" borderId="17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4" fillId="4" borderId="0" xfId="0" applyFont="1" applyFill="1" applyAlignment="1" applyProtection="1">
      <alignment/>
      <protection hidden="1"/>
    </xf>
    <xf numFmtId="0" fontId="2" fillId="4" borderId="0" xfId="0" applyFont="1" applyFill="1" applyAlignment="1" applyProtection="1">
      <alignment/>
      <protection hidden="1"/>
    </xf>
    <xf numFmtId="0" fontId="2" fillId="0" borderId="2" xfId="0" applyFont="1" applyFill="1" applyBorder="1" applyAlignment="1" applyProtection="1">
      <alignment/>
      <protection hidden="1"/>
    </xf>
    <xf numFmtId="0" fontId="2" fillId="0" borderId="3" xfId="0" applyFont="1" applyFill="1" applyBorder="1" applyAlignment="1" applyProtection="1">
      <alignment/>
      <protection hidden="1"/>
    </xf>
    <xf numFmtId="0" fontId="2" fillId="0" borderId="27" xfId="0" applyFont="1" applyFill="1" applyBorder="1" applyAlignment="1" applyProtection="1">
      <alignment horizontal="center"/>
      <protection hidden="1"/>
    </xf>
    <xf numFmtId="0" fontId="2" fillId="0" borderId="2" xfId="0" applyFont="1" applyFill="1" applyBorder="1" applyAlignment="1" applyProtection="1">
      <alignment horizontal="center"/>
      <protection hidden="1"/>
    </xf>
    <xf numFmtId="0" fontId="2" fillId="0" borderId="4" xfId="0" applyFont="1" applyFill="1" applyBorder="1" applyAlignment="1" applyProtection="1">
      <alignment horizontal="center"/>
      <protection hidden="1"/>
    </xf>
    <xf numFmtId="0" fontId="0" fillId="0" borderId="28" xfId="0" applyFill="1" applyBorder="1" applyAlignment="1" applyProtection="1">
      <alignment/>
      <protection hidden="1"/>
    </xf>
    <xf numFmtId="0" fontId="2" fillId="0" borderId="5" xfId="0" applyFont="1" applyFill="1" applyBorder="1" applyAlignment="1" applyProtection="1">
      <alignment horizontal="center"/>
      <protection hidden="1"/>
    </xf>
    <xf numFmtId="0" fontId="0" fillId="0" borderId="28" xfId="0" applyFill="1" applyBorder="1" applyAlignment="1" applyProtection="1">
      <alignment horizontal="center"/>
      <protection hidden="1"/>
    </xf>
    <xf numFmtId="181" fontId="0" fillId="0" borderId="28" xfId="0" applyNumberFormat="1" applyFill="1" applyBorder="1" applyAlignment="1" applyProtection="1">
      <alignment horizontal="center"/>
      <protection hidden="1"/>
    </xf>
    <xf numFmtId="181" fontId="0" fillId="0" borderId="7" xfId="0" applyNumberFormat="1" applyFill="1" applyBorder="1" applyAlignment="1" applyProtection="1">
      <alignment horizontal="center"/>
      <protection hidden="1"/>
    </xf>
    <xf numFmtId="181" fontId="0" fillId="0" borderId="8" xfId="0" applyNumberFormat="1" applyFill="1" applyBorder="1" applyAlignment="1" applyProtection="1">
      <alignment horizontal="center"/>
      <protection hidden="1"/>
    </xf>
    <xf numFmtId="0" fontId="2" fillId="0" borderId="7" xfId="0" applyFont="1" applyFill="1" applyBorder="1" applyAlignment="1" applyProtection="1">
      <alignment/>
      <protection hidden="1"/>
    </xf>
    <xf numFmtId="1" fontId="0" fillId="0" borderId="1" xfId="0" applyNumberFormat="1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181" fontId="0" fillId="0" borderId="29" xfId="0" applyNumberFormat="1" applyFill="1" applyBorder="1" applyAlignment="1" applyProtection="1">
      <alignment horizontal="center"/>
      <protection hidden="1"/>
    </xf>
    <xf numFmtId="1" fontId="0" fillId="0" borderId="0" xfId="0" applyNumberFormat="1" applyFill="1" applyAlignment="1" applyProtection="1">
      <alignment/>
      <protection hidden="1"/>
    </xf>
    <xf numFmtId="2" fontId="0" fillId="0" borderId="0" xfId="0" applyNumberFormat="1" applyFill="1" applyAlignment="1" applyProtection="1">
      <alignment/>
      <protection hidden="1"/>
    </xf>
    <xf numFmtId="1" fontId="5" fillId="0" borderId="0" xfId="0" applyNumberFormat="1" applyFont="1" applyFill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0" fillId="4" borderId="0" xfId="0" applyFont="1" applyFill="1" applyBorder="1" applyAlignment="1" applyProtection="1">
      <alignment/>
      <protection hidden="1"/>
    </xf>
    <xf numFmtId="0" fontId="6" fillId="4" borderId="0" xfId="0" applyFont="1" applyFill="1" applyBorder="1" applyAlignment="1" applyProtection="1">
      <alignment/>
      <protection hidden="1"/>
    </xf>
    <xf numFmtId="181" fontId="0" fillId="0" borderId="0" xfId="0" applyNumberFormat="1" applyFill="1" applyBorder="1" applyAlignment="1" applyProtection="1">
      <alignment horizontal="center"/>
      <protection hidden="1"/>
    </xf>
    <xf numFmtId="181" fontId="0" fillId="0" borderId="6" xfId="0" applyNumberFormat="1" applyFill="1" applyBorder="1" applyAlignment="1" applyProtection="1">
      <alignment horizontal="center"/>
      <protection hidden="1"/>
    </xf>
    <xf numFmtId="181" fontId="0" fillId="0" borderId="1" xfId="0" applyNumberFormat="1" applyFill="1" applyBorder="1" applyAlignment="1" applyProtection="1">
      <alignment horizontal="center"/>
      <protection hidden="1"/>
    </xf>
    <xf numFmtId="181" fontId="0" fillId="0" borderId="1" xfId="0" applyNumberFormat="1" applyFont="1" applyFill="1" applyBorder="1" applyAlignment="1" applyProtection="1">
      <alignment horizontal="center"/>
      <protection hidden="1"/>
    </xf>
    <xf numFmtId="0" fontId="0" fillId="4" borderId="1" xfId="0" applyFill="1" applyBorder="1" applyAlignment="1" applyProtection="1">
      <alignment/>
      <protection hidden="1"/>
    </xf>
    <xf numFmtId="0" fontId="2" fillId="0" borderId="3" xfId="0" applyFont="1" applyFill="1" applyBorder="1" applyAlignment="1" applyProtection="1">
      <alignment horizontal="center"/>
      <protection hidden="1"/>
    </xf>
    <xf numFmtId="0" fontId="2" fillId="0" borderId="30" xfId="0" applyFont="1" applyFill="1" applyBorder="1" applyAlignment="1" applyProtection="1">
      <alignment horizontal="center"/>
      <protection hidden="1"/>
    </xf>
    <xf numFmtId="0" fontId="0" fillId="0" borderId="5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/>
      <protection hidden="1"/>
    </xf>
    <xf numFmtId="181" fontId="0" fillId="0" borderId="12" xfId="0" applyNumberFormat="1" applyFill="1" applyBorder="1" applyAlignment="1" applyProtection="1">
      <alignment horizontal="center"/>
      <protection hidden="1"/>
    </xf>
    <xf numFmtId="181" fontId="0" fillId="0" borderId="31" xfId="0" applyNumberFormat="1" applyFill="1" applyBorder="1" applyAlignment="1" applyProtection="1">
      <alignment horizontal="center"/>
      <protection hidden="1"/>
    </xf>
    <xf numFmtId="181" fontId="0" fillId="0" borderId="32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4" borderId="0" xfId="0" applyFill="1" applyAlignment="1" applyProtection="1">
      <alignment horizontal="right"/>
      <protection hidden="1"/>
    </xf>
    <xf numFmtId="0" fontId="2" fillId="0" borderId="28" xfId="0" applyFont="1" applyFill="1" applyBorder="1" applyAlignment="1" applyProtection="1">
      <alignment horizontal="center"/>
      <protection hidden="1"/>
    </xf>
    <xf numFmtId="181" fontId="0" fillId="0" borderId="28" xfId="0" applyNumberFormat="1" applyFont="1" applyFill="1" applyBorder="1" applyAlignment="1" applyProtection="1">
      <alignment horizontal="center"/>
      <protection hidden="1"/>
    </xf>
    <xf numFmtId="181" fontId="0" fillId="0" borderId="29" xfId="0" applyNumberFormat="1" applyFont="1" applyFill="1" applyBorder="1" applyAlignment="1" applyProtection="1">
      <alignment horizontal="center"/>
      <protection hidden="1"/>
    </xf>
    <xf numFmtId="0" fontId="3" fillId="3" borderId="0" xfId="0" applyFont="1" applyFill="1" applyAlignment="1" applyProtection="1">
      <alignment/>
      <protection hidden="1"/>
    </xf>
    <xf numFmtId="0" fontId="2" fillId="0" borderId="19" xfId="0" applyFont="1" applyFill="1" applyBorder="1" applyAlignment="1" applyProtection="1">
      <alignment horizontal="right"/>
      <protection hidden="1"/>
    </xf>
    <xf numFmtId="0" fontId="2" fillId="0" borderId="33" xfId="0" applyFont="1" applyFill="1" applyBorder="1" applyAlignment="1" applyProtection="1">
      <alignment horizontal="left"/>
      <protection hidden="1"/>
    </xf>
    <xf numFmtId="0" fontId="2" fillId="0" borderId="34" xfId="0" applyFont="1" applyFill="1" applyBorder="1" applyAlignment="1" applyProtection="1">
      <alignment horizontal="right"/>
      <protection hidden="1"/>
    </xf>
    <xf numFmtId="0" fontId="2" fillId="0" borderId="20" xfId="0" applyFont="1" applyFill="1" applyBorder="1" applyAlignment="1" applyProtection="1">
      <alignment horizontal="left"/>
      <protection hidden="1"/>
    </xf>
    <xf numFmtId="0" fontId="2" fillId="0" borderId="33" xfId="0" applyFont="1" applyFill="1" applyBorder="1" applyAlignment="1" applyProtection="1">
      <alignment/>
      <protection hidden="1"/>
    </xf>
    <xf numFmtId="0" fontId="2" fillId="0" borderId="21" xfId="0" applyFont="1" applyFill="1" applyBorder="1" applyAlignment="1" applyProtection="1">
      <alignment/>
      <protection hidden="1"/>
    </xf>
    <xf numFmtId="0" fontId="2" fillId="0" borderId="35" xfId="0" applyFont="1" applyFill="1" applyBorder="1" applyAlignment="1" applyProtection="1">
      <alignment horizontal="center"/>
      <protection hidden="1"/>
    </xf>
    <xf numFmtId="0" fontId="2" fillId="0" borderId="36" xfId="0" applyFont="1" applyFill="1" applyBorder="1" applyAlignment="1" applyProtection="1">
      <alignment horizontal="center"/>
      <protection hidden="1"/>
    </xf>
    <xf numFmtId="1" fontId="2" fillId="0" borderId="5" xfId="0" applyNumberFormat="1" applyFont="1" applyFill="1" applyBorder="1" applyAlignment="1" applyProtection="1">
      <alignment horizontal="center"/>
      <protection hidden="1"/>
    </xf>
    <xf numFmtId="1" fontId="2" fillId="0" borderId="0" xfId="0" applyNumberFormat="1" applyFont="1" applyFill="1" applyBorder="1" applyAlignment="1" applyProtection="1">
      <alignment horizontal="center"/>
      <protection hidden="1"/>
    </xf>
    <xf numFmtId="1" fontId="2" fillId="0" borderId="18" xfId="0" applyNumberFormat="1" applyFont="1" applyFill="1" applyBorder="1" applyAlignment="1" applyProtection="1">
      <alignment horizontal="center"/>
      <protection hidden="1"/>
    </xf>
    <xf numFmtId="1" fontId="2" fillId="0" borderId="24" xfId="0" applyNumberFormat="1" applyFont="1" applyFill="1" applyBorder="1" applyAlignment="1" applyProtection="1">
      <alignment horizontal="center"/>
      <protection hidden="1"/>
    </xf>
    <xf numFmtId="1" fontId="2" fillId="0" borderId="6" xfId="0" applyNumberFormat="1" applyFont="1" applyFill="1" applyBorder="1" applyAlignment="1" applyProtection="1">
      <alignment horizontal="center"/>
      <protection hidden="1"/>
    </xf>
    <xf numFmtId="1" fontId="0" fillId="0" borderId="7" xfId="0" applyNumberFormat="1" applyFill="1" applyBorder="1" applyAlignment="1" applyProtection="1">
      <alignment horizontal="center"/>
      <protection hidden="1"/>
    </xf>
    <xf numFmtId="1" fontId="0" fillId="0" borderId="22" xfId="0" applyNumberFormat="1" applyFill="1" applyBorder="1" applyAlignment="1" applyProtection="1">
      <alignment horizontal="center"/>
      <protection hidden="1"/>
    </xf>
    <xf numFmtId="1" fontId="0" fillId="0" borderId="32" xfId="0" applyNumberFormat="1" applyFill="1" applyBorder="1" applyAlignment="1" applyProtection="1">
      <alignment horizontal="center"/>
      <protection hidden="1"/>
    </xf>
    <xf numFmtId="0" fontId="0" fillId="0" borderId="22" xfId="0" applyFill="1" applyBorder="1" applyAlignment="1" applyProtection="1">
      <alignment/>
      <protection hidden="1"/>
    </xf>
    <xf numFmtId="0" fontId="0" fillId="0" borderId="32" xfId="0" applyFill="1" applyBorder="1" applyAlignment="1" applyProtection="1">
      <alignment/>
      <protection hidden="1"/>
    </xf>
    <xf numFmtId="0" fontId="2" fillId="0" borderId="2" xfId="0" applyFont="1" applyFill="1" applyBorder="1" applyAlignment="1" applyProtection="1">
      <alignment horizontal="left"/>
      <protection hidden="1"/>
    </xf>
    <xf numFmtId="0" fontId="2" fillId="0" borderId="20" xfId="0" applyFont="1" applyFill="1" applyBorder="1" applyAlignment="1" applyProtection="1">
      <alignment/>
      <protection hidden="1"/>
    </xf>
    <xf numFmtId="0" fontId="2" fillId="0" borderId="37" xfId="0" applyFont="1" applyFill="1" applyBorder="1" applyAlignment="1" applyProtection="1">
      <alignment horizontal="right"/>
      <protection hidden="1"/>
    </xf>
    <xf numFmtId="0" fontId="2" fillId="0" borderId="21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2" fillId="0" borderId="5" xfId="0" applyFont="1" applyFill="1" applyBorder="1" applyAlignment="1" applyProtection="1">
      <alignment horizontal="left"/>
      <protection hidden="1"/>
    </xf>
    <xf numFmtId="0" fontId="0" fillId="0" borderId="38" xfId="0" applyFill="1" applyBorder="1" applyAlignment="1" applyProtection="1">
      <alignment/>
      <protection hidden="1"/>
    </xf>
    <xf numFmtId="0" fontId="0" fillId="0" borderId="18" xfId="0" applyFill="1" applyBorder="1" applyAlignment="1" applyProtection="1">
      <alignment/>
      <protection hidden="1"/>
    </xf>
    <xf numFmtId="181" fontId="0" fillId="0" borderId="18" xfId="0" applyNumberFormat="1" applyFill="1" applyBorder="1" applyAlignment="1" applyProtection="1">
      <alignment horizontal="center"/>
      <protection hidden="1"/>
    </xf>
    <xf numFmtId="181" fontId="0" fillId="0" borderId="24" xfId="0" applyNumberFormat="1" applyFill="1" applyBorder="1" applyAlignment="1" applyProtection="1">
      <alignment horizontal="center"/>
      <protection hidden="1"/>
    </xf>
    <xf numFmtId="181" fontId="0" fillId="0" borderId="18" xfId="0" applyNumberFormat="1" applyFont="1" applyFill="1" applyBorder="1" applyAlignment="1" applyProtection="1">
      <alignment horizontal="center"/>
      <protection hidden="1"/>
    </xf>
    <xf numFmtId="181" fontId="0" fillId="0" borderId="24" xfId="0" applyNumberFormat="1" applyFont="1" applyFill="1" applyBorder="1" applyAlignment="1" applyProtection="1">
      <alignment horizontal="center"/>
      <protection hidden="1"/>
    </xf>
    <xf numFmtId="181" fontId="0" fillId="0" borderId="25" xfId="0" applyNumberFormat="1" applyFill="1" applyBorder="1" applyAlignment="1" applyProtection="1">
      <alignment horizontal="center"/>
      <protection hidden="1"/>
    </xf>
    <xf numFmtId="181" fontId="0" fillId="0" borderId="24" xfId="0" applyNumberFormat="1" applyFill="1" applyBorder="1" applyAlignment="1" applyProtection="1">
      <alignment/>
      <protection hidden="1"/>
    </xf>
    <xf numFmtId="0" fontId="0" fillId="0" borderId="25" xfId="0" applyFill="1" applyBorder="1" applyAlignment="1" applyProtection="1">
      <alignment horizontal="center"/>
      <protection hidden="1"/>
    </xf>
    <xf numFmtId="0" fontId="0" fillId="0" borderId="39" xfId="0" applyFill="1" applyBorder="1" applyAlignment="1" applyProtection="1">
      <alignment horizontal="center"/>
      <protection hidden="1"/>
    </xf>
    <xf numFmtId="181" fontId="0" fillId="0" borderId="16" xfId="0" applyNumberFormat="1" applyFill="1" applyBorder="1" applyAlignment="1" applyProtection="1">
      <alignment horizontal="center"/>
      <protection hidden="1"/>
    </xf>
    <xf numFmtId="181" fontId="0" fillId="0" borderId="40" xfId="0" applyNumberFormat="1" applyFill="1" applyBorder="1" applyAlignment="1" applyProtection="1">
      <alignment horizontal="center"/>
      <protection hidden="1"/>
    </xf>
    <xf numFmtId="181" fontId="0" fillId="4" borderId="0" xfId="0" applyNumberFormat="1" applyFill="1" applyBorder="1" applyAlignment="1" applyProtection="1">
      <alignment horizontal="center"/>
      <protection hidden="1"/>
    </xf>
    <xf numFmtId="0" fontId="2" fillId="0" borderId="34" xfId="0" applyFont="1" applyFill="1" applyBorder="1" applyAlignment="1" applyProtection="1">
      <alignment horizontal="left"/>
      <protection hidden="1"/>
    </xf>
    <xf numFmtId="181" fontId="0" fillId="0" borderId="17" xfId="0" applyNumberFormat="1" applyFill="1" applyBorder="1" applyAlignment="1" applyProtection="1">
      <alignment horizontal="center"/>
      <protection hidden="1"/>
    </xf>
    <xf numFmtId="0" fontId="2" fillId="4" borderId="4" xfId="0" applyFont="1" applyFill="1" applyBorder="1" applyAlignment="1" applyProtection="1">
      <alignment/>
      <protection hidden="1"/>
    </xf>
    <xf numFmtId="0" fontId="2" fillId="4" borderId="5" xfId="0" applyFont="1" applyFill="1" applyBorder="1" applyAlignment="1" applyProtection="1">
      <alignment/>
      <protection hidden="1"/>
    </xf>
    <xf numFmtId="0" fontId="2" fillId="4" borderId="6" xfId="0" applyFont="1" applyFill="1" applyBorder="1" applyAlignment="1" applyProtection="1">
      <alignment/>
      <protection hidden="1"/>
    </xf>
    <xf numFmtId="0" fontId="2" fillId="0" borderId="5" xfId="0" applyFont="1" applyFill="1" applyBorder="1" applyAlignment="1" applyProtection="1">
      <alignment horizontal="right"/>
      <protection hidden="1"/>
    </xf>
    <xf numFmtId="0" fontId="2" fillId="0" borderId="6" xfId="0" applyFont="1" applyFill="1" applyBorder="1" applyAlignment="1" applyProtection="1">
      <alignment/>
      <protection hidden="1"/>
    </xf>
    <xf numFmtId="181" fontId="0" fillId="0" borderId="5" xfId="0" applyNumberFormat="1" applyFont="1" applyFill="1" applyBorder="1" applyAlignment="1" applyProtection="1">
      <alignment horizontal="center"/>
      <protection hidden="1"/>
    </xf>
    <xf numFmtId="181" fontId="0" fillId="0" borderId="0" xfId="0" applyNumberFormat="1" applyFill="1" applyBorder="1" applyAlignment="1" applyProtection="1">
      <alignment/>
      <protection hidden="1"/>
    </xf>
    <xf numFmtId="181" fontId="0" fillId="0" borderId="39" xfId="0" applyNumberFormat="1" applyFont="1" applyFill="1" applyBorder="1" applyAlignment="1" applyProtection="1">
      <alignment horizontal="center"/>
      <protection hidden="1"/>
    </xf>
    <xf numFmtId="181" fontId="0" fillId="0" borderId="13" xfId="0" applyNumberFormat="1" applyFill="1" applyBorder="1" applyAlignment="1" applyProtection="1">
      <alignment horizontal="center"/>
      <protection hidden="1"/>
    </xf>
    <xf numFmtId="0" fontId="0" fillId="0" borderId="24" xfId="0" applyFill="1" applyBorder="1" applyAlignment="1" applyProtection="1">
      <alignment/>
      <protection hidden="1"/>
    </xf>
    <xf numFmtId="0" fontId="0" fillId="0" borderId="41" xfId="0" applyFill="1" applyBorder="1" applyAlignment="1" applyProtection="1">
      <alignment/>
      <protection hidden="1"/>
    </xf>
    <xf numFmtId="2" fontId="0" fillId="0" borderId="18" xfId="0" applyNumberFormat="1" applyFill="1" applyBorder="1" applyAlignment="1" applyProtection="1">
      <alignment horizontal="center"/>
      <protection hidden="1"/>
    </xf>
    <xf numFmtId="2" fontId="0" fillId="0" borderId="24" xfId="0" applyNumberFormat="1" applyFill="1" applyBorder="1" applyAlignment="1" applyProtection="1">
      <alignment horizontal="center"/>
      <protection hidden="1"/>
    </xf>
    <xf numFmtId="2" fontId="0" fillId="0" borderId="6" xfId="0" applyNumberFormat="1" applyFill="1" applyBorder="1" applyAlignment="1" applyProtection="1">
      <alignment horizontal="center"/>
      <protection hidden="1"/>
    </xf>
    <xf numFmtId="2" fontId="0" fillId="0" borderId="25" xfId="0" applyNumberFormat="1" applyFill="1" applyBorder="1" applyAlignment="1" applyProtection="1">
      <alignment horizontal="center"/>
      <protection hidden="1"/>
    </xf>
    <xf numFmtId="2" fontId="0" fillId="0" borderId="26" xfId="0" applyNumberFormat="1" applyFill="1" applyBorder="1" applyAlignment="1" applyProtection="1">
      <alignment horizontal="center"/>
      <protection hidden="1"/>
    </xf>
    <xf numFmtId="2" fontId="0" fillId="0" borderId="16" xfId="0" applyNumberFormat="1" applyFill="1" applyBorder="1" applyAlignment="1" applyProtection="1">
      <alignment horizontal="center"/>
      <protection hidden="1"/>
    </xf>
    <xf numFmtId="2" fontId="0" fillId="0" borderId="14" xfId="0" applyNumberFormat="1" applyFill="1" applyBorder="1" applyAlignment="1" applyProtection="1">
      <alignment horizontal="center"/>
      <protection hidden="1"/>
    </xf>
    <xf numFmtId="2" fontId="0" fillId="0" borderId="17" xfId="0" applyNumberForma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2" fontId="0" fillId="0" borderId="23" xfId="0" applyNumberFormat="1" applyFill="1" applyBorder="1" applyAlignment="1" applyProtection="1">
      <alignment horizontal="center"/>
      <protection hidden="1"/>
    </xf>
    <xf numFmtId="0" fontId="0" fillId="0" borderId="0" xfId="0" applyAlignment="1" applyProtection="1">
      <alignment wrapText="1"/>
      <protection hidden="1"/>
    </xf>
    <xf numFmtId="0" fontId="9" fillId="0" borderId="0" xfId="0" applyFont="1" applyAlignment="1" applyProtection="1">
      <alignment horizontal="left" wrapText="1"/>
      <protection hidden="1"/>
    </xf>
    <xf numFmtId="1" fontId="0" fillId="0" borderId="0" xfId="0" applyNumberFormat="1" applyAlignment="1" applyProtection="1">
      <alignment wrapText="1"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wrapText="1"/>
      <protection hidden="1"/>
    </xf>
    <xf numFmtId="181" fontId="0" fillId="0" borderId="0" xfId="0" applyNumberFormat="1" applyAlignment="1" applyProtection="1">
      <alignment/>
      <protection hidden="1"/>
    </xf>
    <xf numFmtId="0" fontId="4" fillId="5" borderId="0" xfId="0" applyFont="1" applyFill="1" applyBorder="1" applyAlignment="1" applyProtection="1">
      <alignment horizontal="center"/>
      <protection hidden="1" locked="0"/>
    </xf>
    <xf numFmtId="0" fontId="4" fillId="5" borderId="6" xfId="0" applyFont="1" applyFill="1" applyBorder="1" applyAlignment="1" applyProtection="1">
      <alignment horizontal="center"/>
      <protection hidden="1" locked="0"/>
    </xf>
    <xf numFmtId="181" fontId="4" fillId="5" borderId="11" xfId="0" applyNumberFormat="1" applyFont="1" applyFill="1" applyBorder="1" applyAlignment="1" applyProtection="1">
      <alignment horizontal="center"/>
      <protection hidden="1" locked="0"/>
    </xf>
    <xf numFmtId="2" fontId="0" fillId="0" borderId="0" xfId="0" applyNumberForma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right"/>
      <protection hidden="1"/>
    </xf>
    <xf numFmtId="9" fontId="0" fillId="0" borderId="0" xfId="21" applyFill="1" applyBorder="1" applyAlignment="1" applyProtection="1">
      <alignment horizontal="center"/>
      <protection hidden="1"/>
    </xf>
    <xf numFmtId="1" fontId="4" fillId="5" borderId="0" xfId="0" applyNumberFormat="1" applyFont="1" applyFill="1" applyBorder="1" applyAlignment="1" applyProtection="1">
      <alignment horizontal="center"/>
      <protection hidden="1" locked="0"/>
    </xf>
    <xf numFmtId="0" fontId="4" fillId="0" borderId="8" xfId="0" applyFont="1" applyFill="1" applyBorder="1" applyAlignment="1" applyProtection="1">
      <alignment horizontal="center"/>
      <protection hidden="1"/>
    </xf>
    <xf numFmtId="1" fontId="4" fillId="0" borderId="8" xfId="0" applyNumberFormat="1" applyFont="1" applyFill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wrapText="1"/>
      <protection hidden="1"/>
    </xf>
    <xf numFmtId="0" fontId="2" fillId="0" borderId="0" xfId="0" applyFont="1" applyBorder="1" applyAlignment="1" applyProtection="1">
      <alignment wrapText="1"/>
      <protection hidden="1"/>
    </xf>
    <xf numFmtId="0" fontId="2" fillId="0" borderId="7" xfId="0" applyFont="1" applyBorder="1" applyAlignment="1" applyProtection="1">
      <alignment wrapText="1"/>
      <protection hidden="1"/>
    </xf>
    <xf numFmtId="0" fontId="0" fillId="0" borderId="38" xfId="0" applyBorder="1" applyAlignment="1" applyProtection="1">
      <alignment/>
      <protection hidden="1"/>
    </xf>
    <xf numFmtId="0" fontId="0" fillId="0" borderId="42" xfId="0" applyBorder="1" applyAlignment="1" applyProtection="1">
      <alignment wrapText="1"/>
      <protection hidden="1"/>
    </xf>
    <xf numFmtId="0" fontId="0" fillId="0" borderId="42" xfId="0" applyBorder="1" applyAlignment="1" applyProtection="1">
      <alignment/>
      <protection hidden="1"/>
    </xf>
    <xf numFmtId="0" fontId="0" fillId="0" borderId="39" xfId="0" applyBorder="1" applyAlignment="1" applyProtection="1">
      <alignment wrapText="1"/>
      <protection hidden="1"/>
    </xf>
    <xf numFmtId="0" fontId="2" fillId="0" borderId="35" xfId="0" applyFont="1" applyBorder="1" applyAlignment="1" applyProtection="1">
      <alignment wrapText="1"/>
      <protection hidden="1"/>
    </xf>
    <xf numFmtId="0" fontId="2" fillId="0" borderId="41" xfId="0" applyFont="1" applyBorder="1" applyAlignment="1" applyProtection="1">
      <alignment wrapText="1"/>
      <protection hidden="1"/>
    </xf>
    <xf numFmtId="181" fontId="2" fillId="5" borderId="10" xfId="0" applyNumberFormat="1" applyFont="1" applyFill="1" applyBorder="1" applyAlignment="1" applyProtection="1">
      <alignment/>
      <protection hidden="1"/>
    </xf>
    <xf numFmtId="181" fontId="2" fillId="5" borderId="12" xfId="0" applyNumberFormat="1" applyFont="1" applyFill="1" applyBorder="1" applyAlignment="1" applyProtection="1">
      <alignment/>
      <protection hidden="1"/>
    </xf>
    <xf numFmtId="181" fontId="2" fillId="5" borderId="31" xfId="0" applyNumberFormat="1" applyFont="1" applyFill="1" applyBorder="1" applyAlignment="1" applyProtection="1">
      <alignment/>
      <protection hidden="1"/>
    </xf>
    <xf numFmtId="1" fontId="0" fillId="0" borderId="36" xfId="0" applyNumberFormat="1" applyFont="1" applyBorder="1" applyAlignment="1" applyProtection="1">
      <alignment wrapText="1"/>
      <protection hidden="1"/>
    </xf>
    <xf numFmtId="0" fontId="0" fillId="0" borderId="36" xfId="0" applyFont="1" applyBorder="1" applyAlignment="1" applyProtection="1">
      <alignment wrapText="1"/>
      <protection hidden="1"/>
    </xf>
    <xf numFmtId="181" fontId="2" fillId="5" borderId="6" xfId="0" applyNumberFormat="1" applyFont="1" applyFill="1" applyBorder="1" applyAlignment="1" applyProtection="1">
      <alignment wrapText="1"/>
      <protection hidden="1"/>
    </xf>
    <xf numFmtId="0" fontId="0" fillId="0" borderId="24" xfId="0" applyFont="1" applyBorder="1" applyAlignment="1" applyProtection="1">
      <alignment wrapText="1"/>
      <protection hidden="1"/>
    </xf>
    <xf numFmtId="0" fontId="0" fillId="0" borderId="18" xfId="0" applyFont="1" applyBorder="1" applyAlignment="1" applyProtection="1">
      <alignment wrapText="1"/>
      <protection hidden="1"/>
    </xf>
    <xf numFmtId="0" fontId="0" fillId="0" borderId="32" xfId="0" applyFont="1" applyBorder="1" applyAlignment="1" applyProtection="1">
      <alignment wrapText="1"/>
      <protection hidden="1"/>
    </xf>
    <xf numFmtId="0" fontId="0" fillId="0" borderId="22" xfId="0" applyFont="1" applyBorder="1" applyAlignment="1" applyProtection="1">
      <alignment wrapText="1"/>
      <protection hidden="1"/>
    </xf>
    <xf numFmtId="181" fontId="2" fillId="5" borderId="8" xfId="0" applyNumberFormat="1" applyFont="1" applyFill="1" applyBorder="1" applyAlignment="1" applyProtection="1">
      <alignment wrapText="1"/>
      <protection hidden="1"/>
    </xf>
    <xf numFmtId="0" fontId="0" fillId="0" borderId="0" xfId="0" applyFont="1" applyAlignment="1" applyProtection="1">
      <alignment wrapText="1"/>
      <protection hidden="1"/>
    </xf>
    <xf numFmtId="0" fontId="0" fillId="0" borderId="38" xfId="0" applyFont="1" applyBorder="1" applyAlignment="1" applyProtection="1">
      <alignment/>
      <protection hidden="1"/>
    </xf>
    <xf numFmtId="0" fontId="0" fillId="0" borderId="42" xfId="0" applyFont="1" applyBorder="1" applyAlignment="1" applyProtection="1">
      <alignment wrapText="1"/>
      <protection hidden="1"/>
    </xf>
    <xf numFmtId="0" fontId="0" fillId="0" borderId="42" xfId="0" applyFont="1" applyBorder="1" applyAlignment="1" applyProtection="1">
      <alignment/>
      <protection hidden="1"/>
    </xf>
    <xf numFmtId="0" fontId="0" fillId="0" borderId="39" xfId="0" applyFont="1" applyBorder="1" applyAlignment="1" applyProtection="1">
      <alignment/>
      <protection hidden="1"/>
    </xf>
    <xf numFmtId="181" fontId="0" fillId="0" borderId="36" xfId="0" applyNumberFormat="1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0" fillId="0" borderId="7" xfId="0" applyFont="1" applyBorder="1" applyAlignment="1" applyProtection="1">
      <alignment wrapText="1"/>
      <protection hidden="1"/>
    </xf>
    <xf numFmtId="0" fontId="0" fillId="0" borderId="1" xfId="0" applyFont="1" applyBorder="1" applyAlignment="1" applyProtection="1">
      <alignment wrapText="1"/>
      <protection hidden="1"/>
    </xf>
    <xf numFmtId="181" fontId="0" fillId="0" borderId="0" xfId="0" applyNumberFormat="1" applyFont="1" applyAlignment="1" applyProtection="1">
      <alignment wrapText="1"/>
      <protection hidden="1"/>
    </xf>
    <xf numFmtId="0" fontId="0" fillId="0" borderId="5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6" xfId="0" applyFont="1" applyBorder="1" applyAlignment="1" applyProtection="1">
      <alignment/>
      <protection hidden="1"/>
    </xf>
    <xf numFmtId="181" fontId="2" fillId="5" borderId="10" xfId="0" applyNumberFormat="1" applyFont="1" applyFill="1" applyBorder="1" applyAlignment="1" applyProtection="1">
      <alignment wrapText="1"/>
      <protection hidden="1"/>
    </xf>
    <xf numFmtId="1" fontId="0" fillId="0" borderId="24" xfId="0" applyNumberFormat="1" applyFont="1" applyBorder="1" applyAlignment="1" applyProtection="1">
      <alignment wrapText="1"/>
      <protection hidden="1"/>
    </xf>
    <xf numFmtId="181" fontId="2" fillId="5" borderId="12" xfId="0" applyNumberFormat="1" applyFont="1" applyFill="1" applyBorder="1" applyAlignment="1" applyProtection="1">
      <alignment wrapText="1"/>
      <protection hidden="1"/>
    </xf>
    <xf numFmtId="1" fontId="0" fillId="0" borderId="32" xfId="0" applyNumberFormat="1" applyFont="1" applyBorder="1" applyAlignment="1" applyProtection="1">
      <alignment wrapText="1"/>
      <protection hidden="1"/>
    </xf>
    <xf numFmtId="181" fontId="2" fillId="5" borderId="31" xfId="0" applyNumberFormat="1" applyFont="1" applyFill="1" applyBorder="1" applyAlignment="1" applyProtection="1">
      <alignment wrapText="1"/>
      <protection hidden="1"/>
    </xf>
    <xf numFmtId="1" fontId="0" fillId="0" borderId="0" xfId="0" applyNumberFormat="1" applyFont="1" applyAlignment="1" applyProtection="1">
      <alignment wrapText="1"/>
      <protection hidden="1"/>
    </xf>
    <xf numFmtId="0" fontId="0" fillId="0" borderId="6" xfId="0" applyFont="1" applyBorder="1" applyAlignment="1" applyProtection="1">
      <alignment wrapText="1"/>
      <protection hidden="1"/>
    </xf>
    <xf numFmtId="181" fontId="0" fillId="0" borderId="0" xfId="0" applyNumberFormat="1" applyFont="1" applyAlignment="1" applyProtection="1">
      <alignment/>
      <protection hidden="1"/>
    </xf>
    <xf numFmtId="0" fontId="0" fillId="0" borderId="5" xfId="0" applyFont="1" applyBorder="1" applyAlignment="1" applyProtection="1">
      <alignment wrapText="1"/>
      <protection hidden="1"/>
    </xf>
    <xf numFmtId="0" fontId="0" fillId="0" borderId="24" xfId="0" applyFont="1" applyBorder="1" applyAlignment="1" applyProtection="1">
      <alignment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7" xfId="0" applyFont="1" applyBorder="1" applyAlignment="1" applyProtection="1">
      <alignment/>
      <protection hidden="1"/>
    </xf>
    <xf numFmtId="0" fontId="0" fillId="0" borderId="32" xfId="0" applyFont="1" applyBorder="1" applyAlignment="1" applyProtection="1">
      <alignment/>
      <protection hidden="1"/>
    </xf>
    <xf numFmtId="0" fontId="0" fillId="0" borderId="22" xfId="0" applyFont="1" applyBorder="1" applyAlignment="1" applyProtection="1">
      <alignment/>
      <protection hidden="1"/>
    </xf>
    <xf numFmtId="1" fontId="4" fillId="5" borderId="11" xfId="0" applyNumberFormat="1" applyFont="1" applyFill="1" applyBorder="1" applyAlignment="1" applyProtection="1">
      <alignment horizontal="center"/>
      <protection hidden="1" locked="0"/>
    </xf>
    <xf numFmtId="0" fontId="3" fillId="4" borderId="0" xfId="0" applyFont="1" applyFill="1" applyAlignment="1" applyProtection="1">
      <alignment horizontal="left" wrapText="1"/>
      <protection hidden="1"/>
    </xf>
    <xf numFmtId="0" fontId="9" fillId="0" borderId="0" xfId="0" applyFont="1" applyAlignment="1" applyProtection="1">
      <alignment horizontal="left" wrapText="1"/>
      <protection hidden="1"/>
    </xf>
    <xf numFmtId="0" fontId="0" fillId="0" borderId="0" xfId="0" applyAlignment="1" applyProtection="1">
      <alignment horizontal="left" wrapText="1"/>
      <protection hidden="1"/>
    </xf>
    <xf numFmtId="0" fontId="9" fillId="0" borderId="2" xfId="0" applyFont="1" applyBorder="1" applyAlignment="1" applyProtection="1">
      <alignment horizontal="left" wrapText="1"/>
      <protection hidden="1"/>
    </xf>
    <xf numFmtId="0" fontId="9" fillId="0" borderId="3" xfId="0" applyFont="1" applyBorder="1" applyAlignment="1" applyProtection="1">
      <alignment horizontal="left" wrapText="1"/>
      <protection hidden="1"/>
    </xf>
    <xf numFmtId="0" fontId="9" fillId="0" borderId="4" xfId="0" applyFont="1" applyBorder="1" applyAlignment="1" applyProtection="1">
      <alignment horizontal="left" wrapText="1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8"/>
  <sheetViews>
    <sheetView zoomScale="70" zoomScaleNormal="70" workbookViewId="0" topLeftCell="A6">
      <selection activeCell="C6" sqref="C6"/>
    </sheetView>
  </sheetViews>
  <sheetFormatPr defaultColWidth="9.140625" defaultRowHeight="12.75"/>
  <cols>
    <col min="1" max="1" width="8.8515625" style="6" customWidth="1"/>
    <col min="2" max="13" width="12.7109375" style="6" customWidth="1"/>
    <col min="14" max="16384" width="8.8515625" style="6" customWidth="1"/>
  </cols>
  <sheetData>
    <row r="1" spans="1:13" ht="18">
      <c r="A1" s="3" t="s">
        <v>99</v>
      </c>
      <c r="B1" s="4"/>
      <c r="C1" s="4"/>
      <c r="D1" s="4"/>
      <c r="E1" s="4"/>
      <c r="F1" s="4"/>
      <c r="G1" s="4"/>
      <c r="H1" s="4"/>
      <c r="I1" s="5"/>
      <c r="J1" s="5"/>
      <c r="K1" s="5"/>
      <c r="L1" s="5"/>
      <c r="M1" s="5"/>
    </row>
    <row r="2" spans="1:13" ht="18">
      <c r="A2" s="3" t="s">
        <v>100</v>
      </c>
      <c r="B2" s="4"/>
      <c r="C2" s="4"/>
      <c r="D2" s="4"/>
      <c r="E2" s="4"/>
      <c r="F2" s="3" t="s">
        <v>210</v>
      </c>
      <c r="G2" s="3"/>
      <c r="H2" s="4"/>
      <c r="I2" s="5"/>
      <c r="J2" s="5"/>
      <c r="K2" s="5"/>
      <c r="L2" s="5"/>
      <c r="M2" s="5"/>
    </row>
    <row r="3" spans="1:13" ht="13.5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2.75">
      <c r="A4" s="7" t="s">
        <v>0</v>
      </c>
      <c r="B4" s="8" t="s">
        <v>152</v>
      </c>
      <c r="C4" s="9"/>
      <c r="D4" s="10"/>
      <c r="E4" s="5"/>
      <c r="F4" s="5"/>
      <c r="G4" s="5"/>
      <c r="H4" s="5"/>
      <c r="I4" s="5"/>
      <c r="J4" s="5"/>
      <c r="K4" s="5"/>
      <c r="L4" s="5"/>
      <c r="M4" s="5"/>
    </row>
    <row r="5" spans="1:13" ht="12.75">
      <c r="A5" s="5"/>
      <c r="B5" s="11"/>
      <c r="C5" s="12"/>
      <c r="D5" s="13"/>
      <c r="E5" s="5"/>
      <c r="F5" s="5"/>
      <c r="G5" s="5"/>
      <c r="H5" s="5"/>
      <c r="I5" s="5"/>
      <c r="J5" s="5"/>
      <c r="K5" s="5"/>
      <c r="L5" s="5"/>
      <c r="M5" s="5"/>
    </row>
    <row r="6" spans="1:13" ht="12.75">
      <c r="A6" s="5"/>
      <c r="B6" s="14"/>
      <c r="C6" s="207">
        <v>8837178</v>
      </c>
      <c r="D6" s="13"/>
      <c r="E6" s="5"/>
      <c r="F6" s="5"/>
      <c r="G6" s="5"/>
      <c r="H6" s="5"/>
      <c r="I6" s="5"/>
      <c r="J6" s="5"/>
      <c r="K6" s="5"/>
      <c r="L6" s="5"/>
      <c r="M6" s="5"/>
    </row>
    <row r="7" spans="1:13" ht="13.5" thickBot="1">
      <c r="A7" s="5"/>
      <c r="B7" s="15"/>
      <c r="C7" s="16"/>
      <c r="D7" s="17"/>
      <c r="E7" s="5"/>
      <c r="F7" s="5"/>
      <c r="G7" s="5"/>
      <c r="H7" s="5"/>
      <c r="I7" s="5"/>
      <c r="J7" s="5"/>
      <c r="K7" s="5"/>
      <c r="L7" s="5"/>
      <c r="M7" s="5"/>
    </row>
    <row r="8" spans="1:13" ht="13.5" thickBo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2.75">
      <c r="A9" s="5"/>
      <c r="B9" s="8" t="s">
        <v>1</v>
      </c>
      <c r="C9" s="9"/>
      <c r="D9" s="9"/>
      <c r="E9" s="10"/>
      <c r="F9" s="5"/>
      <c r="G9" s="5"/>
      <c r="H9" s="5"/>
      <c r="I9" s="5"/>
      <c r="J9" s="5"/>
      <c r="K9" s="5"/>
      <c r="L9" s="5"/>
      <c r="M9" s="5"/>
    </row>
    <row r="10" spans="1:13" ht="12.75">
      <c r="A10" s="5"/>
      <c r="B10" s="14"/>
      <c r="C10" s="12"/>
      <c r="D10" s="18" t="s">
        <v>2</v>
      </c>
      <c r="E10" s="19" t="s">
        <v>3</v>
      </c>
      <c r="F10" s="5"/>
      <c r="G10" s="5"/>
      <c r="H10" s="5"/>
      <c r="I10" s="5"/>
      <c r="J10" s="5"/>
      <c r="K10" s="5"/>
      <c r="L10" s="5"/>
      <c r="M10" s="5"/>
    </row>
    <row r="11" spans="1:13" ht="12.75">
      <c r="A11" s="5"/>
      <c r="B11" s="14" t="s">
        <v>153</v>
      </c>
      <c r="C11" s="12"/>
      <c r="D11" s="1">
        <f>+E11/C6*100</f>
        <v>32.12999670256727</v>
      </c>
      <c r="E11" s="208">
        <v>2839385</v>
      </c>
      <c r="F11" s="20"/>
      <c r="G11" s="5"/>
      <c r="H11" s="5"/>
      <c r="I11" s="5"/>
      <c r="J11" s="5"/>
      <c r="K11" s="5"/>
      <c r="L11" s="5"/>
      <c r="M11" s="5"/>
    </row>
    <row r="12" spans="1:13" ht="13.5" thickBot="1">
      <c r="A12" s="5"/>
      <c r="B12" s="15" t="s">
        <v>154</v>
      </c>
      <c r="C12" s="16"/>
      <c r="D12" s="2">
        <f>+E12/C6*100</f>
        <v>67.87000329743273</v>
      </c>
      <c r="E12" s="214">
        <f>+C6-E11</f>
        <v>5997793</v>
      </c>
      <c r="F12" s="5"/>
      <c r="G12" s="5"/>
      <c r="H12" s="5"/>
      <c r="I12" s="5"/>
      <c r="J12" s="5"/>
      <c r="K12" s="5"/>
      <c r="L12" s="5"/>
      <c r="M12" s="5"/>
    </row>
    <row r="13" spans="1:13" ht="12.75">
      <c r="A13" s="5"/>
      <c r="B13" s="12"/>
      <c r="C13" s="12"/>
      <c r="D13" s="18"/>
      <c r="E13" s="21"/>
      <c r="F13" s="5"/>
      <c r="G13" s="5"/>
      <c r="H13" s="5"/>
      <c r="I13" s="5"/>
      <c r="J13" s="5"/>
      <c r="K13" s="5"/>
      <c r="L13" s="5"/>
      <c r="M13" s="5"/>
    </row>
    <row r="14" spans="1:13" ht="13.5" thickBot="1">
      <c r="A14" s="5"/>
      <c r="B14" s="12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5.75">
      <c r="A15" s="7" t="s">
        <v>4</v>
      </c>
      <c r="B15" s="22" t="s">
        <v>103</v>
      </c>
      <c r="C15" s="9"/>
      <c r="D15" s="9"/>
      <c r="E15" s="9"/>
      <c r="F15" s="9"/>
      <c r="G15" s="9"/>
      <c r="H15" s="10"/>
      <c r="I15" s="12"/>
      <c r="J15" s="12"/>
      <c r="K15" s="5"/>
      <c r="L15" s="5"/>
      <c r="M15" s="5"/>
    </row>
    <row r="16" spans="1:13" ht="12.75">
      <c r="A16" s="5"/>
      <c r="B16" s="11" t="s">
        <v>108</v>
      </c>
      <c r="C16" s="12"/>
      <c r="D16" s="23" t="s">
        <v>5</v>
      </c>
      <c r="E16" s="24" t="s">
        <v>77</v>
      </c>
      <c r="F16" s="23" t="s">
        <v>6</v>
      </c>
      <c r="G16" s="23" t="s">
        <v>13</v>
      </c>
      <c r="H16" s="25" t="s">
        <v>51</v>
      </c>
      <c r="I16" s="26"/>
      <c r="J16" s="12"/>
      <c r="K16" s="5"/>
      <c r="L16" s="5"/>
      <c r="M16" s="5"/>
    </row>
    <row r="17" spans="1:13" ht="12.75">
      <c r="A17" s="5"/>
      <c r="B17" s="11"/>
      <c r="C17" s="12"/>
      <c r="D17" s="27" t="s">
        <v>7</v>
      </c>
      <c r="E17" s="28" t="s">
        <v>78</v>
      </c>
      <c r="F17" s="27" t="s">
        <v>8</v>
      </c>
      <c r="G17" s="27" t="s">
        <v>52</v>
      </c>
      <c r="H17" s="29" t="s">
        <v>54</v>
      </c>
      <c r="I17" s="26"/>
      <c r="J17" s="12"/>
      <c r="K17" s="5"/>
      <c r="L17" s="5"/>
      <c r="M17" s="5"/>
    </row>
    <row r="18" spans="1:13" ht="12.75">
      <c r="A18" s="5"/>
      <c r="B18" s="11"/>
      <c r="C18" s="12"/>
      <c r="D18" s="27" t="s">
        <v>9</v>
      </c>
      <c r="E18" s="30" t="s">
        <v>81</v>
      </c>
      <c r="F18" s="27" t="s">
        <v>10</v>
      </c>
      <c r="G18" s="31"/>
      <c r="H18" s="32"/>
      <c r="I18" s="26"/>
      <c r="J18" s="12"/>
      <c r="K18" s="5"/>
      <c r="L18" s="5"/>
      <c r="M18" s="5"/>
    </row>
    <row r="19" spans="1:13" ht="12.75">
      <c r="A19" s="5"/>
      <c r="B19" s="14" t="s">
        <v>85</v>
      </c>
      <c r="C19" s="12"/>
      <c r="D19" s="209">
        <v>5</v>
      </c>
      <c r="E19" s="33">
        <f>(D19/($D$19+$D$20+$D$21+$D$22+$D$23+$D$25+$D$27+$D$28+$D$29+$D$30+$D$31+$D$32)*(17-($E$24+$E$26)))</f>
        <v>1.24</v>
      </c>
      <c r="F19" s="34">
        <f>(E19/100)*E11</f>
        <v>35208.373999999996</v>
      </c>
      <c r="G19" s="34">
        <f>(F19*30/100)</f>
        <v>10562.5122</v>
      </c>
      <c r="H19" s="35">
        <f aca="true" t="shared" si="0" ref="H19:H32">(F19*100/100)</f>
        <v>35208.373999999996</v>
      </c>
      <c r="I19" s="36"/>
      <c r="J19" s="12"/>
      <c r="K19" s="5"/>
      <c r="L19" s="5"/>
      <c r="M19" s="5"/>
    </row>
    <row r="20" spans="1:13" ht="12.75">
      <c r="A20" s="5"/>
      <c r="B20" s="14" t="s">
        <v>86</v>
      </c>
      <c r="C20" s="12"/>
      <c r="D20" s="209">
        <v>4</v>
      </c>
      <c r="E20" s="33">
        <f>(D20/($D$19+$D$20+$D$21+$D$22+$D$23+$D$25+$D$27+$D$28+$D$29+$D$30+$D$31+$D$32)*(17-($E$24+$E$26)))</f>
        <v>0.992</v>
      </c>
      <c r="F20" s="34">
        <f>(E20/100)*E11</f>
        <v>28166.6992</v>
      </c>
      <c r="G20" s="34">
        <f>(F20*20/100)</f>
        <v>5633.33984</v>
      </c>
      <c r="H20" s="35">
        <f t="shared" si="0"/>
        <v>28166.6992</v>
      </c>
      <c r="I20" s="18"/>
      <c r="J20" s="12"/>
      <c r="K20" s="5"/>
      <c r="L20" s="5"/>
      <c r="M20" s="5"/>
    </row>
    <row r="21" spans="1:13" ht="12.75">
      <c r="A21" s="5"/>
      <c r="B21" s="14" t="s">
        <v>87</v>
      </c>
      <c r="C21" s="12"/>
      <c r="D21" s="209">
        <v>6</v>
      </c>
      <c r="E21" s="33">
        <f>(D21/($D$19+$D$20+$D$21+$D$22+$D$23+$D$25+$D$27+$D$28+$D$29+$D$30+$D$31+$D$32)*(17-($E$24+$E$26)))</f>
        <v>1.488</v>
      </c>
      <c r="F21" s="34">
        <f>(E21/100)*E11</f>
        <v>42250.0488</v>
      </c>
      <c r="G21" s="34">
        <f>(F21*20/100)</f>
        <v>8450.009759999999</v>
      </c>
      <c r="H21" s="35">
        <f t="shared" si="0"/>
        <v>42250.0488</v>
      </c>
      <c r="I21" s="18"/>
      <c r="J21" s="12"/>
      <c r="K21" s="5"/>
      <c r="L21" s="5"/>
      <c r="M21" s="5"/>
    </row>
    <row r="22" spans="1:13" ht="12.75">
      <c r="A22" s="5"/>
      <c r="B22" s="14" t="s">
        <v>88</v>
      </c>
      <c r="C22" s="12"/>
      <c r="D22" s="209">
        <v>5</v>
      </c>
      <c r="E22" s="33">
        <f>(D22/($D$19+$D$20+$D$21+$D$22+$D$23+$D$25+$D$27+$D$28+$D$29+$D$30+$D$31+$D$32)*(17-($E$24+$E$26)))</f>
        <v>1.24</v>
      </c>
      <c r="F22" s="34">
        <f>(E22/100)*E11</f>
        <v>35208.373999999996</v>
      </c>
      <c r="G22" s="34">
        <f>(F22*10/100)</f>
        <v>3520.8374</v>
      </c>
      <c r="H22" s="35">
        <f t="shared" si="0"/>
        <v>35208.373999999996</v>
      </c>
      <c r="I22" s="18"/>
      <c r="J22" s="12"/>
      <c r="K22" s="5"/>
      <c r="L22" s="5"/>
      <c r="M22" s="5"/>
    </row>
    <row r="23" spans="1:13" ht="12.75">
      <c r="A23" s="5"/>
      <c r="B23" s="14" t="s">
        <v>89</v>
      </c>
      <c r="C23" s="12"/>
      <c r="D23" s="209">
        <v>4</v>
      </c>
      <c r="E23" s="33">
        <f>(D23/($D$19+$D$20+$D$21+$D$22+$D$23+$D$25+$D$27+$D$28+$D$29+$D$30+$D$31+$D$32)*(17-($E$24+$E$26)))</f>
        <v>0.992</v>
      </c>
      <c r="F23" s="34">
        <f>(E23/100)*E11</f>
        <v>28166.6992</v>
      </c>
      <c r="G23" s="34">
        <f>(F23*10/100)</f>
        <v>2816.66992</v>
      </c>
      <c r="H23" s="35">
        <f t="shared" si="0"/>
        <v>28166.6992</v>
      </c>
      <c r="I23" s="18"/>
      <c r="J23" s="12"/>
      <c r="K23" s="5"/>
      <c r="L23" s="5"/>
      <c r="M23" s="5"/>
    </row>
    <row r="24" spans="1:13" ht="12.75">
      <c r="A24" s="5"/>
      <c r="B24" s="14" t="s">
        <v>90</v>
      </c>
      <c r="C24" s="12"/>
      <c r="D24" s="209">
        <v>0.5</v>
      </c>
      <c r="E24" s="33">
        <f>(D24*1)</f>
        <v>0.5</v>
      </c>
      <c r="F24" s="34">
        <f>(E24/100)*E11</f>
        <v>14196.925000000001</v>
      </c>
      <c r="G24" s="34">
        <f>(F24*50/100)</f>
        <v>7098.4625</v>
      </c>
      <c r="H24" s="35">
        <f t="shared" si="0"/>
        <v>14196.925</v>
      </c>
      <c r="I24" s="18"/>
      <c r="J24" s="12"/>
      <c r="K24" s="5"/>
      <c r="L24" s="5"/>
      <c r="M24" s="5"/>
    </row>
    <row r="25" spans="1:13" ht="12.75">
      <c r="A25" s="5"/>
      <c r="B25" s="14" t="s">
        <v>91</v>
      </c>
      <c r="C25" s="12"/>
      <c r="D25" s="209">
        <v>8</v>
      </c>
      <c r="E25" s="33">
        <f>(D25/($D$19+$D$20+$D$21+$D$22+$D$23+$D$25+$D$27+$D$28+$D$29+$D$30+$D$31+$D$32)*(17-($E$24+$E$26)))</f>
        <v>1.984</v>
      </c>
      <c r="F25" s="34">
        <f>(E25/100)*E11</f>
        <v>56333.3984</v>
      </c>
      <c r="G25" s="34">
        <f>(F25*30/100)</f>
        <v>16900.01952</v>
      </c>
      <c r="H25" s="35">
        <f t="shared" si="0"/>
        <v>56333.3984</v>
      </c>
      <c r="I25" s="18"/>
      <c r="J25" s="12"/>
      <c r="K25" s="5"/>
      <c r="L25" s="5"/>
      <c r="M25" s="5"/>
    </row>
    <row r="26" spans="1:13" ht="12.75">
      <c r="A26" s="5"/>
      <c r="B26" s="14" t="s">
        <v>92</v>
      </c>
      <c r="C26" s="12"/>
      <c r="D26" s="209">
        <v>1</v>
      </c>
      <c r="E26" s="33">
        <f>(D26*1)</f>
        <v>1</v>
      </c>
      <c r="F26" s="34">
        <f>(E26/100)*E11</f>
        <v>28393.850000000002</v>
      </c>
      <c r="G26" s="34">
        <f>(F26*50/100)</f>
        <v>14196.925</v>
      </c>
      <c r="H26" s="35">
        <f t="shared" si="0"/>
        <v>28393.85</v>
      </c>
      <c r="I26" s="18"/>
      <c r="J26" s="12"/>
      <c r="K26" s="5"/>
      <c r="L26" s="5"/>
      <c r="M26" s="5"/>
    </row>
    <row r="27" spans="1:13" ht="12.75">
      <c r="A27" s="5"/>
      <c r="B27" s="14" t="s">
        <v>126</v>
      </c>
      <c r="C27" s="12"/>
      <c r="D27" s="209">
        <v>0.5</v>
      </c>
      <c r="E27" s="33">
        <f aca="true" t="shared" si="1" ref="E27:E32">(D27/($D$19+$D$20+$D$21+$D$22+$D$23+$D$25+$D$27+$D$28+$D$29+$D$30+$D$31+$D$32)*(17-($E$24+$E$26)))</f>
        <v>0.124</v>
      </c>
      <c r="F27" s="34">
        <f>(E27/100)*E12</f>
        <v>7437.26332</v>
      </c>
      <c r="G27" s="34">
        <f>(F27*10/100)</f>
        <v>743.726332</v>
      </c>
      <c r="H27" s="35">
        <f t="shared" si="0"/>
        <v>7437.263320000001</v>
      </c>
      <c r="I27" s="18"/>
      <c r="J27" s="12"/>
      <c r="K27" s="5"/>
      <c r="L27" s="5"/>
      <c r="M27" s="5"/>
    </row>
    <row r="28" spans="1:13" ht="12.75">
      <c r="A28" s="5"/>
      <c r="B28" s="14" t="s">
        <v>93</v>
      </c>
      <c r="C28" s="12"/>
      <c r="D28" s="209">
        <v>3</v>
      </c>
      <c r="E28" s="33">
        <f t="shared" si="1"/>
        <v>0.744</v>
      </c>
      <c r="F28" s="34">
        <f>(E28/100)*E11</f>
        <v>21125.0244</v>
      </c>
      <c r="G28" s="34">
        <f>(F28*10/100)</f>
        <v>2112.5024399999998</v>
      </c>
      <c r="H28" s="35">
        <f t="shared" si="0"/>
        <v>21125.0244</v>
      </c>
      <c r="I28" s="18"/>
      <c r="J28" s="12"/>
      <c r="K28" s="5"/>
      <c r="L28" s="5"/>
      <c r="M28" s="5"/>
    </row>
    <row r="29" spans="1:13" ht="12.75">
      <c r="A29" s="5"/>
      <c r="B29" s="14" t="s">
        <v>94</v>
      </c>
      <c r="C29" s="12"/>
      <c r="D29" s="209">
        <v>3</v>
      </c>
      <c r="E29" s="33">
        <f t="shared" si="1"/>
        <v>0.744</v>
      </c>
      <c r="F29" s="34">
        <f>(E29/100)*$E$11</f>
        <v>21125.0244</v>
      </c>
      <c r="G29" s="34">
        <f>(F29*10/100)</f>
        <v>2112.5024399999998</v>
      </c>
      <c r="H29" s="35">
        <f t="shared" si="0"/>
        <v>21125.0244</v>
      </c>
      <c r="I29" s="12"/>
      <c r="J29" s="5"/>
      <c r="K29" s="5"/>
      <c r="L29" s="5"/>
      <c r="M29" s="5"/>
    </row>
    <row r="30" spans="1:13" ht="12.75">
      <c r="A30" s="5"/>
      <c r="B30" s="14" t="s">
        <v>95</v>
      </c>
      <c r="C30" s="12"/>
      <c r="D30" s="209">
        <v>5</v>
      </c>
      <c r="E30" s="33">
        <f t="shared" si="1"/>
        <v>1.24</v>
      </c>
      <c r="F30" s="34">
        <f>(E30/100)*$E$11</f>
        <v>35208.373999999996</v>
      </c>
      <c r="G30" s="34">
        <f>(F30*10/100)</f>
        <v>3520.8374</v>
      </c>
      <c r="H30" s="35">
        <f t="shared" si="0"/>
        <v>35208.373999999996</v>
      </c>
      <c r="I30" s="12"/>
      <c r="J30" s="5"/>
      <c r="K30" s="5"/>
      <c r="L30" s="5"/>
      <c r="M30" s="5"/>
    </row>
    <row r="31" spans="1:13" ht="12.75">
      <c r="A31" s="5"/>
      <c r="B31" s="14" t="s">
        <v>96</v>
      </c>
      <c r="C31" s="12"/>
      <c r="D31" s="209">
        <v>11</v>
      </c>
      <c r="E31" s="33">
        <f t="shared" si="1"/>
        <v>2.7279999999999998</v>
      </c>
      <c r="F31" s="34">
        <f>(E31/100)*$E$11</f>
        <v>77458.4228</v>
      </c>
      <c r="G31" s="34">
        <f>(F31*10/100)</f>
        <v>7745.84228</v>
      </c>
      <c r="H31" s="35">
        <f t="shared" si="0"/>
        <v>77458.4228</v>
      </c>
      <c r="I31" s="12"/>
      <c r="J31" s="5"/>
      <c r="K31" s="5"/>
      <c r="L31" s="5"/>
      <c r="M31" s="5"/>
    </row>
    <row r="32" spans="1:13" ht="12.75">
      <c r="A32" s="5"/>
      <c r="B32" s="14" t="s">
        <v>147</v>
      </c>
      <c r="C32" s="12"/>
      <c r="D32" s="209">
        <v>8</v>
      </c>
      <c r="E32" s="33">
        <f t="shared" si="1"/>
        <v>1.984</v>
      </c>
      <c r="F32" s="34">
        <f>(E32/100)*$E$11</f>
        <v>56333.3984</v>
      </c>
      <c r="G32" s="34">
        <f>(F32*20/100)</f>
        <v>11266.67968</v>
      </c>
      <c r="H32" s="35">
        <f t="shared" si="0"/>
        <v>56333.3984</v>
      </c>
      <c r="I32" s="12"/>
      <c r="J32" s="5"/>
      <c r="K32" s="5"/>
      <c r="L32" s="5"/>
      <c r="M32" s="5"/>
    </row>
    <row r="33" spans="1:13" ht="13.5" thickBot="1">
      <c r="A33" s="5"/>
      <c r="B33" s="37" t="s">
        <v>3</v>
      </c>
      <c r="C33" s="38"/>
      <c r="D33" s="39">
        <f>SUM(D19:D32)</f>
        <v>64</v>
      </c>
      <c r="E33" s="40">
        <f>SUM(E19:E32)</f>
        <v>17</v>
      </c>
      <c r="F33" s="41">
        <f>SUM(F19:F32)</f>
        <v>486611.87592</v>
      </c>
      <c r="G33" s="41">
        <f>SUM(G19:G32)</f>
        <v>96680.866712</v>
      </c>
      <c r="H33" s="41">
        <f>SUM(H19:H32)</f>
        <v>486611.87592</v>
      </c>
      <c r="I33" s="42"/>
      <c r="J33" s="12"/>
      <c r="K33" s="12"/>
      <c r="L33" s="12"/>
      <c r="M33" s="5"/>
    </row>
    <row r="34" spans="1:13" ht="12.75">
      <c r="A34" s="5"/>
      <c r="B34" s="43" t="s">
        <v>98</v>
      </c>
      <c r="C34" s="12"/>
      <c r="D34" s="12"/>
      <c r="E34" s="18"/>
      <c r="F34" s="44"/>
      <c r="G34" s="18"/>
      <c r="H34" s="44"/>
      <c r="I34" s="5"/>
      <c r="J34" s="5"/>
      <c r="K34" s="5"/>
      <c r="L34" s="5"/>
      <c r="M34" s="5"/>
    </row>
    <row r="35" spans="1:13" ht="12.75">
      <c r="A35" s="5"/>
      <c r="B35" s="43" t="s">
        <v>47</v>
      </c>
      <c r="C35" s="12"/>
      <c r="D35" s="12"/>
      <c r="E35" s="18"/>
      <c r="F35" s="44"/>
      <c r="G35" s="18"/>
      <c r="H35" s="44"/>
      <c r="I35" s="5"/>
      <c r="J35" s="5"/>
      <c r="K35" s="5"/>
      <c r="L35" s="5"/>
      <c r="M35" s="5"/>
    </row>
    <row r="36" spans="1:13" ht="12.75">
      <c r="A36" s="5"/>
      <c r="B36" s="43" t="s">
        <v>53</v>
      </c>
      <c r="C36" s="12"/>
      <c r="D36" s="12"/>
      <c r="E36" s="18"/>
      <c r="F36" s="44"/>
      <c r="G36" s="18"/>
      <c r="H36" s="44"/>
      <c r="I36" s="5"/>
      <c r="J36" s="5"/>
      <c r="K36" s="5"/>
      <c r="L36" s="5"/>
      <c r="M36" s="5"/>
    </row>
    <row r="37" spans="1:13" ht="12.75">
      <c r="A37" s="5"/>
      <c r="B37" s="43" t="s">
        <v>128</v>
      </c>
      <c r="C37" s="12"/>
      <c r="D37" s="12"/>
      <c r="E37" s="18"/>
      <c r="F37" s="44"/>
      <c r="G37" s="18"/>
      <c r="H37" s="44"/>
      <c r="I37" s="5"/>
      <c r="J37" s="5"/>
      <c r="K37" s="5"/>
      <c r="L37" s="5"/>
      <c r="M37" s="5"/>
    </row>
    <row r="38" spans="1:13" ht="12.75">
      <c r="A38" s="5"/>
      <c r="B38" s="43" t="s">
        <v>127</v>
      </c>
      <c r="C38" s="12"/>
      <c r="D38" s="12"/>
      <c r="E38" s="18"/>
      <c r="F38" s="44"/>
      <c r="G38" s="18"/>
      <c r="H38" s="44"/>
      <c r="I38" s="5"/>
      <c r="J38" s="5"/>
      <c r="K38" s="5"/>
      <c r="L38" s="5"/>
      <c r="M38" s="5"/>
    </row>
    <row r="39" spans="1:13" ht="12.75">
      <c r="A39" s="5"/>
      <c r="B39" s="43" t="s">
        <v>148</v>
      </c>
      <c r="C39" s="12"/>
      <c r="D39" s="12"/>
      <c r="E39" s="18"/>
      <c r="F39" s="44"/>
      <c r="G39" s="18"/>
      <c r="H39" s="44"/>
      <c r="I39" s="5"/>
      <c r="J39" s="5"/>
      <c r="K39" s="5"/>
      <c r="L39" s="5"/>
      <c r="M39" s="5"/>
    </row>
    <row r="40" spans="1:13" ht="12.75">
      <c r="A40" s="5"/>
      <c r="B40" s="43" t="s">
        <v>97</v>
      </c>
      <c r="C40" s="12"/>
      <c r="D40" s="12"/>
      <c r="E40" s="18"/>
      <c r="F40" s="44"/>
      <c r="G40" s="18"/>
      <c r="H40" s="44"/>
      <c r="I40" s="5"/>
      <c r="J40" s="5"/>
      <c r="K40" s="5"/>
      <c r="L40" s="5"/>
      <c r="M40" s="5"/>
    </row>
    <row r="41" spans="1:13" ht="12.75">
      <c r="A41" s="5"/>
      <c r="B41" s="43" t="s">
        <v>82</v>
      </c>
      <c r="C41" s="12"/>
      <c r="D41" s="12"/>
      <c r="E41" s="18"/>
      <c r="F41" s="44"/>
      <c r="G41" s="18"/>
      <c r="H41" s="44"/>
      <c r="I41" s="5"/>
      <c r="J41" s="5"/>
      <c r="K41" s="5"/>
      <c r="L41" s="5"/>
      <c r="M41" s="5"/>
    </row>
    <row r="42" spans="1:13" ht="12.75">
      <c r="A42" s="5"/>
      <c r="B42" s="45"/>
      <c r="C42" s="45"/>
      <c r="D42" s="45"/>
      <c r="E42" s="18"/>
      <c r="F42" s="44"/>
      <c r="G42" s="18"/>
      <c r="H42" s="44"/>
      <c r="I42" s="5"/>
      <c r="J42" s="5"/>
      <c r="K42" s="5"/>
      <c r="L42" s="5"/>
      <c r="M42" s="5"/>
    </row>
    <row r="43" spans="1:13" ht="12.75">
      <c r="A43" s="5"/>
      <c r="B43" s="43"/>
      <c r="C43" s="12"/>
      <c r="D43" s="12"/>
      <c r="E43" s="18"/>
      <c r="F43" s="44"/>
      <c r="G43" s="18"/>
      <c r="H43" s="44"/>
      <c r="I43" s="5"/>
      <c r="J43" s="5"/>
      <c r="K43" s="5"/>
      <c r="L43" s="5"/>
      <c r="M43" s="5"/>
    </row>
    <row r="44" spans="1:13" ht="16.5" thickBot="1">
      <c r="A44" s="7" t="s">
        <v>11</v>
      </c>
      <c r="B44" s="46" t="s">
        <v>235</v>
      </c>
      <c r="C44" s="47"/>
      <c r="D44" s="47"/>
      <c r="E44" s="47"/>
      <c r="F44" s="47"/>
      <c r="G44" s="47"/>
      <c r="H44" s="47"/>
      <c r="I44" s="47"/>
      <c r="J44" s="47"/>
      <c r="K44" s="5"/>
      <c r="L44" s="5"/>
      <c r="M44" s="5"/>
    </row>
    <row r="45" spans="1:13" ht="15.75">
      <c r="A45" s="48"/>
      <c r="B45" s="22" t="s">
        <v>101</v>
      </c>
      <c r="C45" s="9"/>
      <c r="D45" s="9"/>
      <c r="E45" s="9"/>
      <c r="F45" s="9"/>
      <c r="G45" s="9"/>
      <c r="H45" s="9"/>
      <c r="I45" s="9"/>
      <c r="J45" s="10"/>
      <c r="K45" s="5"/>
      <c r="L45" s="5"/>
      <c r="M45" s="5"/>
    </row>
    <row r="46" spans="1:13" ht="15.75">
      <c r="A46" s="48"/>
      <c r="B46" s="49" t="s">
        <v>149</v>
      </c>
      <c r="C46" s="50"/>
      <c r="D46" s="50"/>
      <c r="E46" s="50"/>
      <c r="F46" s="50"/>
      <c r="G46" s="50"/>
      <c r="H46" s="50"/>
      <c r="I46" s="50"/>
      <c r="J46" s="51"/>
      <c r="K46" s="5"/>
      <c r="L46" s="5"/>
      <c r="M46" s="5"/>
    </row>
    <row r="47" spans="1:13" ht="13.5" thickBot="1">
      <c r="A47" s="48"/>
      <c r="B47" s="11" t="s">
        <v>48</v>
      </c>
      <c r="C47" s="43"/>
      <c r="D47" s="52" t="s">
        <v>56</v>
      </c>
      <c r="E47" s="53"/>
      <c r="F47" s="27" t="s">
        <v>73</v>
      </c>
      <c r="G47" s="54" t="s">
        <v>61</v>
      </c>
      <c r="H47" s="55"/>
      <c r="I47" s="54" t="s">
        <v>62</v>
      </c>
      <c r="J47" s="56"/>
      <c r="K47" s="5"/>
      <c r="L47" s="5"/>
      <c r="M47" s="5"/>
    </row>
    <row r="48" spans="1:13" ht="12.75">
      <c r="A48" s="48"/>
      <c r="B48" s="11"/>
      <c r="C48" s="43"/>
      <c r="D48" s="57" t="s">
        <v>13</v>
      </c>
      <c r="E48" s="26" t="s">
        <v>51</v>
      </c>
      <c r="F48" s="27" t="s">
        <v>76</v>
      </c>
      <c r="G48" s="58" t="s">
        <v>13</v>
      </c>
      <c r="H48" s="26" t="s">
        <v>51</v>
      </c>
      <c r="I48" s="58" t="s">
        <v>13</v>
      </c>
      <c r="J48" s="59" t="s">
        <v>51</v>
      </c>
      <c r="K48" s="5"/>
      <c r="L48" s="5"/>
      <c r="M48" s="5"/>
    </row>
    <row r="49" spans="1:13" ht="12.75">
      <c r="A49" s="48"/>
      <c r="B49" s="11"/>
      <c r="C49" s="43"/>
      <c r="D49" s="58" t="s">
        <v>49</v>
      </c>
      <c r="E49" s="26" t="s">
        <v>50</v>
      </c>
      <c r="F49" s="60"/>
      <c r="G49" s="57" t="s">
        <v>50</v>
      </c>
      <c r="H49" s="26" t="s">
        <v>50</v>
      </c>
      <c r="I49" s="57" t="s">
        <v>50</v>
      </c>
      <c r="J49" s="59" t="s">
        <v>50</v>
      </c>
      <c r="K49" s="5"/>
      <c r="L49" s="5"/>
      <c r="M49" s="5"/>
    </row>
    <row r="50" spans="1:13" ht="12.75">
      <c r="A50" s="48"/>
      <c r="B50" s="14" t="s">
        <v>85</v>
      </c>
      <c r="C50" s="12"/>
      <c r="D50" s="61">
        <f>($G$19)</f>
        <v>10562.5122</v>
      </c>
      <c r="E50" s="62">
        <f>($H$19)</f>
        <v>35208.373999999996</v>
      </c>
      <c r="F50" s="209">
        <v>0</v>
      </c>
      <c r="G50" s="61">
        <f aca="true" t="shared" si="2" ref="G50:G63">(D50*F50)</f>
        <v>0</v>
      </c>
      <c r="H50" s="63">
        <f aca="true" t="shared" si="3" ref="H50:H63">(E50*F50)</f>
        <v>0</v>
      </c>
      <c r="I50" s="61">
        <f aca="true" t="shared" si="4" ref="I50:J63">(G50/264)</f>
        <v>0</v>
      </c>
      <c r="J50" s="64">
        <f t="shared" si="4"/>
        <v>0</v>
      </c>
      <c r="K50" s="5"/>
      <c r="L50" s="5"/>
      <c r="M50" s="5"/>
    </row>
    <row r="51" spans="1:13" ht="12.75">
      <c r="A51" s="48"/>
      <c r="B51" s="14" t="s">
        <v>86</v>
      </c>
      <c r="C51" s="12"/>
      <c r="D51" s="61">
        <f>($G$20)</f>
        <v>5633.33984</v>
      </c>
      <c r="E51" s="62">
        <f>($H$20)</f>
        <v>28166.6992</v>
      </c>
      <c r="F51" s="209">
        <v>0</v>
      </c>
      <c r="G51" s="61">
        <f t="shared" si="2"/>
        <v>0</v>
      </c>
      <c r="H51" s="63">
        <f t="shared" si="3"/>
        <v>0</v>
      </c>
      <c r="I51" s="61">
        <f t="shared" si="4"/>
        <v>0</v>
      </c>
      <c r="J51" s="64">
        <f t="shared" si="4"/>
        <v>0</v>
      </c>
      <c r="K51" s="5"/>
      <c r="L51" s="5"/>
      <c r="M51" s="5"/>
    </row>
    <row r="52" spans="1:13" ht="12.75">
      <c r="A52" s="48"/>
      <c r="B52" s="14" t="s">
        <v>87</v>
      </c>
      <c r="C52" s="12"/>
      <c r="D52" s="61">
        <f>($G$21)</f>
        <v>8450.009759999999</v>
      </c>
      <c r="E52" s="62">
        <f>($H$21)</f>
        <v>42250.0488</v>
      </c>
      <c r="F52" s="209">
        <v>0</v>
      </c>
      <c r="G52" s="61">
        <f t="shared" si="2"/>
        <v>0</v>
      </c>
      <c r="H52" s="62">
        <f t="shared" si="3"/>
        <v>0</v>
      </c>
      <c r="I52" s="61">
        <f t="shared" si="4"/>
        <v>0</v>
      </c>
      <c r="J52" s="64">
        <f t="shared" si="4"/>
        <v>0</v>
      </c>
      <c r="K52" s="5"/>
      <c r="L52" s="5"/>
      <c r="M52" s="5"/>
    </row>
    <row r="53" spans="1:13" ht="12.75">
      <c r="A53" s="48"/>
      <c r="B53" s="14" t="s">
        <v>88</v>
      </c>
      <c r="C53" s="12"/>
      <c r="D53" s="61">
        <f>($G$22)</f>
        <v>3520.8374</v>
      </c>
      <c r="E53" s="62">
        <f>($H$22)</f>
        <v>35208.373999999996</v>
      </c>
      <c r="F53" s="209">
        <v>0</v>
      </c>
      <c r="G53" s="61">
        <f t="shared" si="2"/>
        <v>0</v>
      </c>
      <c r="H53" s="62">
        <f t="shared" si="3"/>
        <v>0</v>
      </c>
      <c r="I53" s="61">
        <f t="shared" si="4"/>
        <v>0</v>
      </c>
      <c r="J53" s="64">
        <f t="shared" si="4"/>
        <v>0</v>
      </c>
      <c r="K53" s="5"/>
      <c r="L53" s="5"/>
      <c r="M53" s="5"/>
    </row>
    <row r="54" spans="1:13" ht="12.75">
      <c r="A54" s="48"/>
      <c r="B54" s="14" t="s">
        <v>89</v>
      </c>
      <c r="C54" s="12"/>
      <c r="D54" s="61">
        <f>($G$23)</f>
        <v>2816.66992</v>
      </c>
      <c r="E54" s="62">
        <f>($H$23)</f>
        <v>28166.6992</v>
      </c>
      <c r="F54" s="209">
        <v>0</v>
      </c>
      <c r="G54" s="61">
        <f t="shared" si="2"/>
        <v>0</v>
      </c>
      <c r="H54" s="62">
        <f t="shared" si="3"/>
        <v>0</v>
      </c>
      <c r="I54" s="61">
        <f t="shared" si="4"/>
        <v>0</v>
      </c>
      <c r="J54" s="64">
        <f t="shared" si="4"/>
        <v>0</v>
      </c>
      <c r="K54" s="5"/>
      <c r="L54" s="5"/>
      <c r="M54" s="5"/>
    </row>
    <row r="55" spans="1:13" ht="12.75">
      <c r="A55" s="48"/>
      <c r="B55" s="14" t="s">
        <v>90</v>
      </c>
      <c r="C55" s="12"/>
      <c r="D55" s="61">
        <f>($G$24)</f>
        <v>7098.4625</v>
      </c>
      <c r="E55" s="62">
        <f>($H$24)</f>
        <v>14196.925</v>
      </c>
      <c r="F55" s="209">
        <v>2</v>
      </c>
      <c r="G55" s="61">
        <f t="shared" si="2"/>
        <v>14196.925</v>
      </c>
      <c r="H55" s="62">
        <f t="shared" si="3"/>
        <v>28393.85</v>
      </c>
      <c r="I55" s="61">
        <f t="shared" si="4"/>
        <v>53.77623106060606</v>
      </c>
      <c r="J55" s="64">
        <f t="shared" si="4"/>
        <v>107.55246212121212</v>
      </c>
      <c r="K55" s="5"/>
      <c r="L55" s="5"/>
      <c r="M55" s="5"/>
    </row>
    <row r="56" spans="1:13" ht="12.75">
      <c r="A56" s="48"/>
      <c r="B56" s="14" t="s">
        <v>91</v>
      </c>
      <c r="C56" s="12"/>
      <c r="D56" s="61">
        <f>($G$25)</f>
        <v>16900.01952</v>
      </c>
      <c r="E56" s="62">
        <f>($H$25)</f>
        <v>56333.3984</v>
      </c>
      <c r="F56" s="209">
        <v>1</v>
      </c>
      <c r="G56" s="61">
        <f t="shared" si="2"/>
        <v>16900.01952</v>
      </c>
      <c r="H56" s="62">
        <f t="shared" si="3"/>
        <v>56333.3984</v>
      </c>
      <c r="I56" s="61">
        <f t="shared" si="4"/>
        <v>64.01522545454546</v>
      </c>
      <c r="J56" s="64">
        <f t="shared" si="4"/>
        <v>213.38408484848483</v>
      </c>
      <c r="K56" s="5"/>
      <c r="L56" s="5"/>
      <c r="M56" s="5"/>
    </row>
    <row r="57" spans="1:13" ht="12.75">
      <c r="A57" s="48"/>
      <c r="B57" s="14" t="s">
        <v>92</v>
      </c>
      <c r="C57" s="12"/>
      <c r="D57" s="61">
        <f>($G$26)</f>
        <v>14196.925</v>
      </c>
      <c r="E57" s="62">
        <f>($H$26)</f>
        <v>28393.85</v>
      </c>
      <c r="F57" s="209">
        <v>2</v>
      </c>
      <c r="G57" s="61">
        <f t="shared" si="2"/>
        <v>28393.85</v>
      </c>
      <c r="H57" s="62">
        <f t="shared" si="3"/>
        <v>56787.7</v>
      </c>
      <c r="I57" s="61">
        <f t="shared" si="4"/>
        <v>107.55246212121212</v>
      </c>
      <c r="J57" s="64">
        <f t="shared" si="4"/>
        <v>215.10492424242423</v>
      </c>
      <c r="K57" s="5"/>
      <c r="L57" s="5"/>
      <c r="M57" s="5"/>
    </row>
    <row r="58" spans="1:13" ht="12.75">
      <c r="A58" s="48"/>
      <c r="B58" s="14" t="s">
        <v>126</v>
      </c>
      <c r="C58" s="12"/>
      <c r="D58" s="61">
        <f>($G$27)</f>
        <v>743.726332</v>
      </c>
      <c r="E58" s="62">
        <f>($H$27)</f>
        <v>7437.263320000001</v>
      </c>
      <c r="F58" s="209">
        <v>0</v>
      </c>
      <c r="G58" s="61">
        <f t="shared" si="2"/>
        <v>0</v>
      </c>
      <c r="H58" s="62">
        <f t="shared" si="3"/>
        <v>0</v>
      </c>
      <c r="I58" s="61">
        <f t="shared" si="4"/>
        <v>0</v>
      </c>
      <c r="J58" s="64">
        <f t="shared" si="4"/>
        <v>0</v>
      </c>
      <c r="K58" s="5"/>
      <c r="L58" s="5"/>
      <c r="M58" s="5"/>
    </row>
    <row r="59" spans="1:13" ht="12.75">
      <c r="A59" s="48"/>
      <c r="B59" s="14" t="s">
        <v>93</v>
      </c>
      <c r="C59" s="12"/>
      <c r="D59" s="61">
        <f>($G$28)</f>
        <v>2112.5024399999998</v>
      </c>
      <c r="E59" s="62">
        <f>($H$28)</f>
        <v>21125.0244</v>
      </c>
      <c r="F59" s="209">
        <v>0</v>
      </c>
      <c r="G59" s="61">
        <f t="shared" si="2"/>
        <v>0</v>
      </c>
      <c r="H59" s="62">
        <f t="shared" si="3"/>
        <v>0</v>
      </c>
      <c r="I59" s="61">
        <f t="shared" si="4"/>
        <v>0</v>
      </c>
      <c r="J59" s="64">
        <f t="shared" si="4"/>
        <v>0</v>
      </c>
      <c r="K59" s="5"/>
      <c r="L59" s="5"/>
      <c r="M59" s="5"/>
    </row>
    <row r="60" spans="1:13" ht="12.75">
      <c r="A60" s="48"/>
      <c r="B60" s="14" t="s">
        <v>94</v>
      </c>
      <c r="C60" s="12"/>
      <c r="D60" s="61">
        <f>($G$29)</f>
        <v>2112.5024399999998</v>
      </c>
      <c r="E60" s="62">
        <f>($H$29)</f>
        <v>21125.0244</v>
      </c>
      <c r="F60" s="209">
        <v>0</v>
      </c>
      <c r="G60" s="61">
        <f t="shared" si="2"/>
        <v>0</v>
      </c>
      <c r="H60" s="62">
        <f t="shared" si="3"/>
        <v>0</v>
      </c>
      <c r="I60" s="61">
        <f t="shared" si="4"/>
        <v>0</v>
      </c>
      <c r="J60" s="64">
        <f t="shared" si="4"/>
        <v>0</v>
      </c>
      <c r="K60" s="5"/>
      <c r="L60" s="5"/>
      <c r="M60" s="5"/>
    </row>
    <row r="61" spans="1:13" ht="12.75">
      <c r="A61" s="48"/>
      <c r="B61" s="14" t="s">
        <v>95</v>
      </c>
      <c r="C61" s="12"/>
      <c r="D61" s="61">
        <f>($G$30)</f>
        <v>3520.8374</v>
      </c>
      <c r="E61" s="62">
        <f>($H$30)</f>
        <v>35208.373999999996</v>
      </c>
      <c r="F61" s="209">
        <v>0</v>
      </c>
      <c r="G61" s="61">
        <f t="shared" si="2"/>
        <v>0</v>
      </c>
      <c r="H61" s="62">
        <f t="shared" si="3"/>
        <v>0</v>
      </c>
      <c r="I61" s="61">
        <f t="shared" si="4"/>
        <v>0</v>
      </c>
      <c r="J61" s="64">
        <f t="shared" si="4"/>
        <v>0</v>
      </c>
      <c r="K61" s="5"/>
      <c r="L61" s="5"/>
      <c r="M61" s="5"/>
    </row>
    <row r="62" spans="1:13" ht="12.75">
      <c r="A62" s="48"/>
      <c r="B62" s="14" t="s">
        <v>96</v>
      </c>
      <c r="C62" s="12"/>
      <c r="D62" s="61">
        <f>($G$31)</f>
        <v>7745.84228</v>
      </c>
      <c r="E62" s="62">
        <f>($H$31)</f>
        <v>77458.4228</v>
      </c>
      <c r="F62" s="209">
        <v>0</v>
      </c>
      <c r="G62" s="61">
        <f t="shared" si="2"/>
        <v>0</v>
      </c>
      <c r="H62" s="62">
        <f t="shared" si="3"/>
        <v>0</v>
      </c>
      <c r="I62" s="61">
        <f t="shared" si="4"/>
        <v>0</v>
      </c>
      <c r="J62" s="64">
        <f t="shared" si="4"/>
        <v>0</v>
      </c>
      <c r="K62" s="5"/>
      <c r="L62" s="5"/>
      <c r="M62" s="5"/>
    </row>
    <row r="63" spans="1:13" ht="12.75">
      <c r="A63" s="48"/>
      <c r="B63" s="14" t="s">
        <v>147</v>
      </c>
      <c r="C63" s="12"/>
      <c r="D63" s="61">
        <f>($G$32)</f>
        <v>11266.67968</v>
      </c>
      <c r="E63" s="62">
        <f>($H$32)</f>
        <v>56333.3984</v>
      </c>
      <c r="F63" s="209">
        <v>2</v>
      </c>
      <c r="G63" s="61">
        <f t="shared" si="2"/>
        <v>22533.35936</v>
      </c>
      <c r="H63" s="62">
        <f t="shared" si="3"/>
        <v>112666.7968</v>
      </c>
      <c r="I63" s="61">
        <f t="shared" si="4"/>
        <v>85.35363393939393</v>
      </c>
      <c r="J63" s="64">
        <f t="shared" si="4"/>
        <v>426.76816969696966</v>
      </c>
      <c r="K63" s="5"/>
      <c r="L63" s="5"/>
      <c r="M63" s="5"/>
    </row>
    <row r="64" spans="1:13" ht="13.5" thickBot="1">
      <c r="A64" s="48"/>
      <c r="B64" s="37" t="s">
        <v>3</v>
      </c>
      <c r="C64" s="65"/>
      <c r="D64" s="66">
        <f>SUM(D50:D63)</f>
        <v>96680.866712</v>
      </c>
      <c r="E64" s="67">
        <f>SUM(E50:E63)</f>
        <v>486611.87592</v>
      </c>
      <c r="F64" s="68"/>
      <c r="G64" s="66">
        <f>SUM(G50:G63)</f>
        <v>82024.15388</v>
      </c>
      <c r="H64" s="67">
        <f>SUM(H50:H63)</f>
        <v>254181.7452</v>
      </c>
      <c r="I64" s="66">
        <f>SUM(I50:I63)</f>
        <v>310.6975525757576</v>
      </c>
      <c r="J64" s="69">
        <f>SUM(J50:J63)</f>
        <v>962.8096409090908</v>
      </c>
      <c r="K64" s="5"/>
      <c r="L64" s="5"/>
      <c r="M64" s="5"/>
    </row>
    <row r="65" spans="1:13" ht="12.75">
      <c r="A65" s="48"/>
      <c r="B65" s="70" t="s">
        <v>150</v>
      </c>
      <c r="C65" s="43"/>
      <c r="D65" s="62"/>
      <c r="E65" s="62"/>
      <c r="F65" s="63"/>
      <c r="G65" s="62"/>
      <c r="H65" s="62"/>
      <c r="I65" s="62"/>
      <c r="J65" s="62"/>
      <c r="K65" s="5"/>
      <c r="L65" s="5"/>
      <c r="M65" s="5"/>
    </row>
    <row r="66" spans="1:13" ht="12.75">
      <c r="A66" s="48"/>
      <c r="B66" s="12" t="s">
        <v>151</v>
      </c>
      <c r="C66" s="43"/>
      <c r="D66" s="62"/>
      <c r="E66" s="62"/>
      <c r="F66" s="63"/>
      <c r="G66" s="62"/>
      <c r="H66" s="62"/>
      <c r="I66" s="62"/>
      <c r="J66" s="62"/>
      <c r="K66" s="5"/>
      <c r="L66" s="5"/>
      <c r="M66" s="5"/>
    </row>
    <row r="67" spans="1:13" ht="13.5" thickBot="1">
      <c r="A67" s="48"/>
      <c r="B67" s="71"/>
      <c r="C67" s="71"/>
      <c r="D67" s="71"/>
      <c r="E67" s="71"/>
      <c r="F67" s="71"/>
      <c r="G67" s="71"/>
      <c r="H67" s="71"/>
      <c r="I67" s="5"/>
      <c r="J67" s="5"/>
      <c r="K67" s="5"/>
      <c r="L67" s="5"/>
      <c r="M67" s="5"/>
    </row>
    <row r="68" spans="1:13" ht="15.75">
      <c r="A68" s="48"/>
      <c r="B68" s="72" t="s">
        <v>105</v>
      </c>
      <c r="C68" s="73"/>
      <c r="D68" s="73"/>
      <c r="E68" s="73"/>
      <c r="F68" s="73"/>
      <c r="G68" s="73"/>
      <c r="H68" s="73"/>
      <c r="I68" s="73"/>
      <c r="J68" s="74"/>
      <c r="K68" s="5"/>
      <c r="L68" s="5"/>
      <c r="M68" s="5"/>
    </row>
    <row r="69" spans="1:13" ht="13.5" thickBot="1">
      <c r="A69" s="48"/>
      <c r="B69" s="11" t="s">
        <v>48</v>
      </c>
      <c r="C69" s="43"/>
      <c r="D69" s="75" t="s">
        <v>56</v>
      </c>
      <c r="E69" s="75"/>
      <c r="F69" s="26" t="s">
        <v>57</v>
      </c>
      <c r="G69" s="26" t="s">
        <v>138</v>
      </c>
      <c r="H69" s="26" t="s">
        <v>59</v>
      </c>
      <c r="I69" s="76" t="s">
        <v>140</v>
      </c>
      <c r="J69" s="77"/>
      <c r="K69" s="5"/>
      <c r="L69" s="5"/>
      <c r="M69" s="5"/>
    </row>
    <row r="70" spans="1:13" ht="12.75">
      <c r="A70" s="48"/>
      <c r="B70" s="11"/>
      <c r="C70" s="43"/>
      <c r="D70" s="26" t="s">
        <v>13</v>
      </c>
      <c r="E70" s="26" t="s">
        <v>51</v>
      </c>
      <c r="F70" s="26" t="s">
        <v>58</v>
      </c>
      <c r="G70" s="26"/>
      <c r="H70" s="26" t="s">
        <v>139</v>
      </c>
      <c r="I70" s="26" t="s">
        <v>60</v>
      </c>
      <c r="J70" s="59" t="s">
        <v>55</v>
      </c>
      <c r="K70" s="5"/>
      <c r="L70" s="5"/>
      <c r="M70" s="5"/>
    </row>
    <row r="71" spans="1:13" ht="12.75">
      <c r="A71" s="48"/>
      <c r="B71" s="11"/>
      <c r="C71" s="43"/>
      <c r="D71" s="78" t="s">
        <v>49</v>
      </c>
      <c r="E71" s="26" t="s">
        <v>50</v>
      </c>
      <c r="F71" s="26" t="s">
        <v>137</v>
      </c>
      <c r="G71" s="26"/>
      <c r="H71" s="26"/>
      <c r="I71" s="26" t="s">
        <v>50</v>
      </c>
      <c r="J71" s="59"/>
      <c r="K71" s="5"/>
      <c r="L71" s="5"/>
      <c r="M71" s="5"/>
    </row>
    <row r="72" spans="1:13" ht="12.75">
      <c r="A72" s="48"/>
      <c r="B72" s="14" t="s">
        <v>85</v>
      </c>
      <c r="C72" s="12"/>
      <c r="D72" s="61">
        <f>($G$19)</f>
        <v>10562.5122</v>
      </c>
      <c r="E72" s="62">
        <f>($H$19)</f>
        <v>35208.373999999996</v>
      </c>
      <c r="F72" s="209">
        <v>0</v>
      </c>
      <c r="G72" s="63">
        <v>2</v>
      </c>
      <c r="H72" s="63">
        <v>1.05</v>
      </c>
      <c r="I72" s="79">
        <f aca="true" t="shared" si="5" ref="I72:I81">(D72*(F72/100)*(G72/365)*H72)</f>
        <v>0</v>
      </c>
      <c r="J72" s="80">
        <f aca="true" t="shared" si="6" ref="J72:J81">(E72*(F72/100)*(G72/365)*H72)</f>
        <v>0</v>
      </c>
      <c r="K72" s="5"/>
      <c r="L72" s="5"/>
      <c r="M72" s="5"/>
    </row>
    <row r="73" spans="1:13" ht="12.75">
      <c r="A73" s="48"/>
      <c r="B73" s="14" t="s">
        <v>86</v>
      </c>
      <c r="C73" s="12"/>
      <c r="D73" s="61">
        <f>($G$20)</f>
        <v>5633.33984</v>
      </c>
      <c r="E73" s="62">
        <f>($H$20)</f>
        <v>28166.6992</v>
      </c>
      <c r="F73" s="209">
        <v>0</v>
      </c>
      <c r="G73" s="63">
        <v>2</v>
      </c>
      <c r="H73" s="63">
        <v>1.05</v>
      </c>
      <c r="I73" s="79">
        <f t="shared" si="5"/>
        <v>0</v>
      </c>
      <c r="J73" s="80">
        <f t="shared" si="6"/>
        <v>0</v>
      </c>
      <c r="K73" s="5"/>
      <c r="L73" s="5"/>
      <c r="M73" s="5"/>
    </row>
    <row r="74" spans="1:13" ht="12.75">
      <c r="A74" s="48"/>
      <c r="B74" s="14" t="s">
        <v>87</v>
      </c>
      <c r="C74" s="12"/>
      <c r="D74" s="61">
        <f>($G$21)</f>
        <v>8450.009759999999</v>
      </c>
      <c r="E74" s="62">
        <f>($H$21)</f>
        <v>42250.0488</v>
      </c>
      <c r="F74" s="209">
        <v>0</v>
      </c>
      <c r="G74" s="63">
        <v>2</v>
      </c>
      <c r="H74" s="63">
        <v>1.05</v>
      </c>
      <c r="I74" s="79">
        <f t="shared" si="5"/>
        <v>0</v>
      </c>
      <c r="J74" s="80">
        <f t="shared" si="6"/>
        <v>0</v>
      </c>
      <c r="K74" s="5"/>
      <c r="L74" s="5"/>
      <c r="M74" s="5"/>
    </row>
    <row r="75" spans="1:13" ht="12.75">
      <c r="A75" s="48"/>
      <c r="B75" s="14" t="s">
        <v>88</v>
      </c>
      <c r="C75" s="12"/>
      <c r="D75" s="61">
        <f>($G$22)</f>
        <v>3520.8374</v>
      </c>
      <c r="E75" s="62">
        <f>($H$22)</f>
        <v>35208.373999999996</v>
      </c>
      <c r="F75" s="209">
        <v>0</v>
      </c>
      <c r="G75" s="63">
        <v>2</v>
      </c>
      <c r="H75" s="63">
        <v>1.05</v>
      </c>
      <c r="I75" s="79">
        <f t="shared" si="5"/>
        <v>0</v>
      </c>
      <c r="J75" s="80">
        <f t="shared" si="6"/>
        <v>0</v>
      </c>
      <c r="K75" s="5"/>
      <c r="L75" s="5"/>
      <c r="M75" s="5"/>
    </row>
    <row r="76" spans="1:13" ht="12.75">
      <c r="A76" s="48"/>
      <c r="B76" s="14" t="s">
        <v>89</v>
      </c>
      <c r="C76" s="12"/>
      <c r="D76" s="61">
        <f>($G$23)</f>
        <v>2816.66992</v>
      </c>
      <c r="E76" s="62">
        <f>($H$23)</f>
        <v>28166.6992</v>
      </c>
      <c r="F76" s="209">
        <v>0</v>
      </c>
      <c r="G76" s="63">
        <v>2</v>
      </c>
      <c r="H76" s="63">
        <v>1.05</v>
      </c>
      <c r="I76" s="79">
        <f t="shared" si="5"/>
        <v>0</v>
      </c>
      <c r="J76" s="80">
        <f t="shared" si="6"/>
        <v>0</v>
      </c>
      <c r="K76" s="5"/>
      <c r="L76" s="5"/>
      <c r="M76" s="5"/>
    </row>
    <row r="77" spans="1:13" ht="12.75">
      <c r="A77" s="48"/>
      <c r="B77" s="14" t="s">
        <v>90</v>
      </c>
      <c r="C77" s="12"/>
      <c r="D77" s="61">
        <f>($G$24)</f>
        <v>7098.4625</v>
      </c>
      <c r="E77" s="62">
        <f>($H$24)</f>
        <v>14196.925</v>
      </c>
      <c r="F77" s="209">
        <v>5</v>
      </c>
      <c r="G77" s="63">
        <v>2</v>
      </c>
      <c r="H77" s="63">
        <v>1.05</v>
      </c>
      <c r="I77" s="79">
        <f t="shared" si="5"/>
        <v>2.0420234589041097</v>
      </c>
      <c r="J77" s="80">
        <f t="shared" si="6"/>
        <v>4.0840469178082195</v>
      </c>
      <c r="K77" s="5"/>
      <c r="L77" s="5"/>
      <c r="M77" s="5"/>
    </row>
    <row r="78" spans="1:13" ht="12.75">
      <c r="A78" s="48"/>
      <c r="B78" s="14" t="s">
        <v>91</v>
      </c>
      <c r="C78" s="12"/>
      <c r="D78" s="61">
        <f>($G$25)</f>
        <v>16900.01952</v>
      </c>
      <c r="E78" s="62">
        <f>($H$25)</f>
        <v>56333.3984</v>
      </c>
      <c r="F78" s="209">
        <v>0</v>
      </c>
      <c r="G78" s="63">
        <v>2</v>
      </c>
      <c r="H78" s="63">
        <v>1.05</v>
      </c>
      <c r="I78" s="79">
        <f t="shared" si="5"/>
        <v>0</v>
      </c>
      <c r="J78" s="80">
        <f t="shared" si="6"/>
        <v>0</v>
      </c>
      <c r="K78" s="5"/>
      <c r="L78" s="5"/>
      <c r="M78" s="5"/>
    </row>
    <row r="79" spans="1:13" ht="12.75">
      <c r="A79" s="48"/>
      <c r="B79" s="14" t="s">
        <v>92</v>
      </c>
      <c r="C79" s="12"/>
      <c r="D79" s="61">
        <f>($G$26)</f>
        <v>14196.925</v>
      </c>
      <c r="E79" s="62">
        <f>($H$26)</f>
        <v>28393.85</v>
      </c>
      <c r="F79" s="209">
        <v>5</v>
      </c>
      <c r="G79" s="63">
        <v>2</v>
      </c>
      <c r="H79" s="63">
        <v>1.05</v>
      </c>
      <c r="I79" s="79">
        <f t="shared" si="5"/>
        <v>4.0840469178082195</v>
      </c>
      <c r="J79" s="80">
        <f t="shared" si="6"/>
        <v>8.168093835616439</v>
      </c>
      <c r="K79" s="5"/>
      <c r="L79" s="5"/>
      <c r="M79" s="5"/>
    </row>
    <row r="80" spans="1:13" ht="12.75">
      <c r="A80" s="48"/>
      <c r="B80" s="14" t="s">
        <v>126</v>
      </c>
      <c r="C80" s="12"/>
      <c r="D80" s="61">
        <f>($G$27)</f>
        <v>743.726332</v>
      </c>
      <c r="E80" s="62">
        <f>($H$27)</f>
        <v>7437.263320000001</v>
      </c>
      <c r="F80" s="209">
        <v>0</v>
      </c>
      <c r="G80" s="63">
        <v>2</v>
      </c>
      <c r="H80" s="63">
        <v>1.05</v>
      </c>
      <c r="I80" s="79">
        <f t="shared" si="5"/>
        <v>0</v>
      </c>
      <c r="J80" s="80">
        <f t="shared" si="6"/>
        <v>0</v>
      </c>
      <c r="K80" s="5"/>
      <c r="L80" s="5"/>
      <c r="M80" s="5"/>
    </row>
    <row r="81" spans="1:13" ht="12.75">
      <c r="A81" s="48"/>
      <c r="B81" s="14" t="s">
        <v>93</v>
      </c>
      <c r="C81" s="12"/>
      <c r="D81" s="61">
        <f>($G$28)</f>
        <v>2112.5024399999998</v>
      </c>
      <c r="E81" s="62">
        <f>($H$28)</f>
        <v>21125.0244</v>
      </c>
      <c r="F81" s="209">
        <v>0</v>
      </c>
      <c r="G81" s="63">
        <v>2</v>
      </c>
      <c r="H81" s="63">
        <v>1.05</v>
      </c>
      <c r="I81" s="79">
        <f t="shared" si="5"/>
        <v>0</v>
      </c>
      <c r="J81" s="80">
        <f t="shared" si="6"/>
        <v>0</v>
      </c>
      <c r="K81" s="5"/>
      <c r="L81" s="5"/>
      <c r="M81" s="5"/>
    </row>
    <row r="82" spans="1:13" ht="12.75">
      <c r="A82" s="48"/>
      <c r="B82" s="14" t="s">
        <v>94</v>
      </c>
      <c r="C82" s="12"/>
      <c r="D82" s="61">
        <f>($G$29)</f>
        <v>2112.5024399999998</v>
      </c>
      <c r="E82" s="62">
        <f>($H$29)</f>
        <v>21125.0244</v>
      </c>
      <c r="F82" s="209">
        <v>0</v>
      </c>
      <c r="G82" s="63">
        <v>2</v>
      </c>
      <c r="H82" s="63">
        <v>1.05</v>
      </c>
      <c r="I82" s="79">
        <f>(D82*(F82/100)*(G82/365)*H82)</f>
        <v>0</v>
      </c>
      <c r="J82" s="80">
        <f>(E82*(F82/100)*(G82/365)*H82)</f>
        <v>0</v>
      </c>
      <c r="K82" s="5"/>
      <c r="L82" s="5"/>
      <c r="M82" s="5"/>
    </row>
    <row r="83" spans="1:13" ht="12.75">
      <c r="A83" s="48"/>
      <c r="B83" s="14" t="s">
        <v>95</v>
      </c>
      <c r="C83" s="12"/>
      <c r="D83" s="61">
        <f>($G$30)</f>
        <v>3520.8374</v>
      </c>
      <c r="E83" s="62">
        <f>($H$30)</f>
        <v>35208.373999999996</v>
      </c>
      <c r="F83" s="209">
        <v>0</v>
      </c>
      <c r="G83" s="63">
        <v>2</v>
      </c>
      <c r="H83" s="63">
        <v>1.05</v>
      </c>
      <c r="I83" s="79">
        <f>(D83*(F83/100)*(G83/365)*H83)</f>
        <v>0</v>
      </c>
      <c r="J83" s="80">
        <f>(E83*(F83/100)*(G83/365)*H83)</f>
        <v>0</v>
      </c>
      <c r="K83" s="5"/>
      <c r="L83" s="5"/>
      <c r="M83" s="5"/>
    </row>
    <row r="84" spans="1:13" ht="12.75">
      <c r="A84" s="48"/>
      <c r="B84" s="14" t="s">
        <v>96</v>
      </c>
      <c r="C84" s="12"/>
      <c r="D84" s="61">
        <f>($G$31)</f>
        <v>7745.84228</v>
      </c>
      <c r="E84" s="62">
        <f>($H$31)</f>
        <v>77458.4228</v>
      </c>
      <c r="F84" s="209">
        <v>0</v>
      </c>
      <c r="G84" s="63">
        <v>2</v>
      </c>
      <c r="H84" s="63">
        <v>1.05</v>
      </c>
      <c r="I84" s="79">
        <f>(D84*(F84/100)*(G84/365)*H84)</f>
        <v>0</v>
      </c>
      <c r="J84" s="80">
        <f>(E84*(F84/100)*(G84/365)*H84)</f>
        <v>0</v>
      </c>
      <c r="K84" s="5"/>
      <c r="L84" s="5"/>
      <c r="M84" s="5"/>
    </row>
    <row r="85" spans="1:13" ht="12.75">
      <c r="A85" s="48"/>
      <c r="B85" s="14" t="s">
        <v>147</v>
      </c>
      <c r="C85" s="12"/>
      <c r="D85" s="61">
        <f>($G$32)</f>
        <v>11266.67968</v>
      </c>
      <c r="E85" s="62">
        <f>($H$32)</f>
        <v>56333.3984</v>
      </c>
      <c r="F85" s="209">
        <v>0</v>
      </c>
      <c r="G85" s="63">
        <v>2</v>
      </c>
      <c r="H85" s="63">
        <v>1.05</v>
      </c>
      <c r="I85" s="79">
        <f>(D85*(F85/100)*(G85/365)*H85)</f>
        <v>0</v>
      </c>
      <c r="J85" s="80">
        <f>(E85*(F85/100)*(G85/365)*H85)</f>
        <v>0</v>
      </c>
      <c r="K85" s="5"/>
      <c r="L85" s="5"/>
      <c r="M85" s="5"/>
    </row>
    <row r="86" spans="1:13" ht="13.5" thickBot="1">
      <c r="A86" s="48"/>
      <c r="B86" s="37" t="s">
        <v>3</v>
      </c>
      <c r="C86" s="38"/>
      <c r="D86" s="67">
        <f>SUM(D72:D85)</f>
        <v>96680.866712</v>
      </c>
      <c r="E86" s="67">
        <f>SUM(E72:E85)</f>
        <v>486611.87592</v>
      </c>
      <c r="F86" s="81"/>
      <c r="G86" s="81"/>
      <c r="H86" s="81"/>
      <c r="I86" s="82">
        <f>SUM(I72:I85)</f>
        <v>6.126070376712329</v>
      </c>
      <c r="J86" s="83">
        <f>SUM(J72:J85)</f>
        <v>12.252140753424658</v>
      </c>
      <c r="K86" s="5"/>
      <c r="L86" s="5"/>
      <c r="M86" s="5"/>
    </row>
    <row r="87" spans="1:13" ht="12.75">
      <c r="A87" s="48"/>
      <c r="B87" s="43" t="s">
        <v>136</v>
      </c>
      <c r="C87" s="12"/>
      <c r="D87" s="62"/>
      <c r="E87" s="62"/>
      <c r="F87" s="63"/>
      <c r="G87" s="63"/>
      <c r="H87" s="63"/>
      <c r="I87" s="79"/>
      <c r="J87" s="79"/>
      <c r="K87" s="5"/>
      <c r="L87" s="5"/>
      <c r="M87" s="5"/>
    </row>
    <row r="88" spans="1:13" ht="12.75">
      <c r="A88" s="48"/>
      <c r="B88" s="43" t="s">
        <v>132</v>
      </c>
      <c r="C88" s="12"/>
      <c r="D88" s="62"/>
      <c r="E88" s="62"/>
      <c r="F88" s="63"/>
      <c r="G88" s="63"/>
      <c r="H88" s="63"/>
      <c r="I88" s="79"/>
      <c r="J88" s="79"/>
      <c r="K88" s="5"/>
      <c r="L88" s="5"/>
      <c r="M88" s="5"/>
    </row>
    <row r="89" spans="1:13" ht="12.75">
      <c r="A89" s="48"/>
      <c r="B89" s="5" t="s">
        <v>133</v>
      </c>
      <c r="C89" s="12"/>
      <c r="D89" s="62"/>
      <c r="E89" s="62"/>
      <c r="F89" s="63"/>
      <c r="G89" s="63"/>
      <c r="H89" s="63"/>
      <c r="I89" s="79"/>
      <c r="J89" s="79"/>
      <c r="K89" s="5"/>
      <c r="L89" s="5"/>
      <c r="M89" s="5"/>
    </row>
    <row r="90" spans="1:13" ht="12.75">
      <c r="A90" s="48"/>
      <c r="B90" s="5" t="s">
        <v>134</v>
      </c>
      <c r="C90" s="12"/>
      <c r="D90" s="62"/>
      <c r="E90" s="62"/>
      <c r="F90" s="63"/>
      <c r="G90" s="63"/>
      <c r="H90" s="63"/>
      <c r="I90" s="79"/>
      <c r="J90" s="79"/>
      <c r="K90" s="5"/>
      <c r="L90" s="5"/>
      <c r="M90" s="5"/>
    </row>
    <row r="91" spans="1:13" ht="12.75">
      <c r="A91" s="48"/>
      <c r="B91" s="5" t="s">
        <v>135</v>
      </c>
      <c r="C91" s="12"/>
      <c r="D91" s="62"/>
      <c r="E91" s="62"/>
      <c r="F91" s="63"/>
      <c r="G91" s="63"/>
      <c r="H91" s="63"/>
      <c r="I91" s="79"/>
      <c r="J91" s="79"/>
      <c r="K91" s="5"/>
      <c r="L91" s="5"/>
      <c r="M91" s="5"/>
    </row>
    <row r="92" spans="1:13" ht="12.75">
      <c r="A92" s="48"/>
      <c r="B92" s="5" t="s">
        <v>131</v>
      </c>
      <c r="C92" s="12"/>
      <c r="D92" s="62"/>
      <c r="E92" s="62"/>
      <c r="F92" s="63"/>
      <c r="G92" s="63"/>
      <c r="H92" s="63"/>
      <c r="I92" s="79"/>
      <c r="J92" s="79"/>
      <c r="K92" s="5"/>
      <c r="L92" s="5"/>
      <c r="M92" s="5"/>
    </row>
    <row r="93" spans="1:13" ht="13.5" thickBot="1">
      <c r="A93" s="48"/>
      <c r="B93" s="84"/>
      <c r="C93" s="12"/>
      <c r="D93" s="85"/>
      <c r="E93" s="85"/>
      <c r="F93" s="71"/>
      <c r="G93" s="71"/>
      <c r="H93" s="71"/>
      <c r="I93" s="71"/>
      <c r="J93" s="5"/>
      <c r="K93" s="5"/>
      <c r="L93" s="5"/>
      <c r="M93" s="5"/>
    </row>
    <row r="94" spans="1:13" ht="15.75">
      <c r="A94" s="48"/>
      <c r="B94" s="72" t="s">
        <v>102</v>
      </c>
      <c r="C94" s="73"/>
      <c r="D94" s="73"/>
      <c r="E94" s="73"/>
      <c r="F94" s="73"/>
      <c r="G94" s="73"/>
      <c r="H94" s="73"/>
      <c r="I94" s="73"/>
      <c r="J94" s="74"/>
      <c r="K94" s="5"/>
      <c r="L94" s="5"/>
      <c r="M94" s="5"/>
    </row>
    <row r="95" spans="1:13" ht="13.5" thickBot="1">
      <c r="A95" s="48"/>
      <c r="B95" s="11" t="s">
        <v>48</v>
      </c>
      <c r="C95" s="43"/>
      <c r="D95" s="75" t="s">
        <v>56</v>
      </c>
      <c r="E95" s="75"/>
      <c r="F95" s="27" t="s">
        <v>73</v>
      </c>
      <c r="G95" s="86" t="s">
        <v>61</v>
      </c>
      <c r="H95" s="87"/>
      <c r="I95" s="86" t="s">
        <v>62</v>
      </c>
      <c r="J95" s="17"/>
      <c r="K95" s="5"/>
      <c r="L95" s="5"/>
      <c r="M95" s="5"/>
    </row>
    <row r="96" spans="1:13" ht="12.75">
      <c r="A96" s="48"/>
      <c r="B96" s="11"/>
      <c r="C96" s="43"/>
      <c r="D96" s="26" t="s">
        <v>13</v>
      </c>
      <c r="E96" s="26" t="s">
        <v>51</v>
      </c>
      <c r="F96" s="27" t="s">
        <v>76</v>
      </c>
      <c r="G96" s="58" t="s">
        <v>13</v>
      </c>
      <c r="H96" s="26" t="s">
        <v>51</v>
      </c>
      <c r="I96" s="58" t="s">
        <v>13</v>
      </c>
      <c r="J96" s="59" t="s">
        <v>51</v>
      </c>
      <c r="K96" s="5"/>
      <c r="L96" s="5"/>
      <c r="M96" s="5"/>
    </row>
    <row r="97" spans="1:13" ht="12.75">
      <c r="A97" s="48"/>
      <c r="B97" s="11"/>
      <c r="C97" s="43"/>
      <c r="D97" s="78" t="s">
        <v>49</v>
      </c>
      <c r="E97" s="26" t="s">
        <v>50</v>
      </c>
      <c r="F97" s="30"/>
      <c r="G97" s="57" t="s">
        <v>50</v>
      </c>
      <c r="H97" s="26" t="s">
        <v>50</v>
      </c>
      <c r="I97" s="57" t="s">
        <v>50</v>
      </c>
      <c r="J97" s="59" t="s">
        <v>50</v>
      </c>
      <c r="K97" s="5"/>
      <c r="L97" s="5"/>
      <c r="M97" s="5"/>
    </row>
    <row r="98" spans="1:13" ht="12.75">
      <c r="A98" s="48"/>
      <c r="B98" s="14" t="s">
        <v>85</v>
      </c>
      <c r="C98" s="12"/>
      <c r="D98" s="61">
        <f>($G$19)</f>
        <v>10562.5122</v>
      </c>
      <c r="E98" s="62">
        <f>($H$19)</f>
        <v>35208.373999999996</v>
      </c>
      <c r="F98" s="209">
        <v>12</v>
      </c>
      <c r="G98" s="61">
        <f aca="true" t="shared" si="7" ref="G98:G109">(D98*F98)</f>
        <v>126750.1464</v>
      </c>
      <c r="H98" s="62">
        <f aca="true" t="shared" si="8" ref="H98:H109">(E98*F98)</f>
        <v>422500.48799999995</v>
      </c>
      <c r="I98" s="61">
        <f aca="true" t="shared" si="9" ref="I98:J109">(G98/264)</f>
        <v>480.1141909090909</v>
      </c>
      <c r="J98" s="64">
        <f t="shared" si="9"/>
        <v>1600.380636363636</v>
      </c>
      <c r="K98" s="5"/>
      <c r="L98" s="5"/>
      <c r="M98" s="5"/>
    </row>
    <row r="99" spans="1:13" ht="12.75">
      <c r="A99" s="48"/>
      <c r="B99" s="14" t="s">
        <v>86</v>
      </c>
      <c r="C99" s="12"/>
      <c r="D99" s="61">
        <f>($G$20)</f>
        <v>5633.33984</v>
      </c>
      <c r="E99" s="62">
        <f>($H$20)</f>
        <v>28166.6992</v>
      </c>
      <c r="F99" s="209">
        <v>4</v>
      </c>
      <c r="G99" s="61">
        <f t="shared" si="7"/>
        <v>22533.35936</v>
      </c>
      <c r="H99" s="62">
        <f t="shared" si="8"/>
        <v>112666.7968</v>
      </c>
      <c r="I99" s="61">
        <f t="shared" si="9"/>
        <v>85.35363393939393</v>
      </c>
      <c r="J99" s="64">
        <f t="shared" si="9"/>
        <v>426.76816969696966</v>
      </c>
      <c r="K99" s="5"/>
      <c r="L99" s="5"/>
      <c r="M99" s="5"/>
    </row>
    <row r="100" spans="1:13" ht="12.75">
      <c r="A100" s="48"/>
      <c r="B100" s="14" t="s">
        <v>87</v>
      </c>
      <c r="C100" s="12"/>
      <c r="D100" s="61">
        <f>($G$21)</f>
        <v>8450.009759999999</v>
      </c>
      <c r="E100" s="62">
        <f>($H$21)</f>
        <v>42250.0488</v>
      </c>
      <c r="F100" s="209">
        <v>3</v>
      </c>
      <c r="G100" s="61">
        <f t="shared" si="7"/>
        <v>25350.029279999995</v>
      </c>
      <c r="H100" s="62">
        <f t="shared" si="8"/>
        <v>126750.1464</v>
      </c>
      <c r="I100" s="61">
        <f t="shared" si="9"/>
        <v>96.02283818181816</v>
      </c>
      <c r="J100" s="64">
        <f t="shared" si="9"/>
        <v>480.1141909090909</v>
      </c>
      <c r="K100" s="5"/>
      <c r="L100" s="5"/>
      <c r="M100" s="5"/>
    </row>
    <row r="101" spans="1:13" ht="12.75">
      <c r="A101" s="48"/>
      <c r="B101" s="14" t="s">
        <v>88</v>
      </c>
      <c r="C101" s="12"/>
      <c r="D101" s="61">
        <f>($G$22)</f>
        <v>3520.8374</v>
      </c>
      <c r="E101" s="62">
        <f>($H$22)</f>
        <v>35208.373999999996</v>
      </c>
      <c r="F101" s="209">
        <v>2</v>
      </c>
      <c r="G101" s="61">
        <f t="shared" si="7"/>
        <v>7041.6748</v>
      </c>
      <c r="H101" s="62">
        <f t="shared" si="8"/>
        <v>70416.74799999999</v>
      </c>
      <c r="I101" s="61">
        <f t="shared" si="9"/>
        <v>26.673010606060604</v>
      </c>
      <c r="J101" s="64">
        <f t="shared" si="9"/>
        <v>266.73010606060603</v>
      </c>
      <c r="K101" s="5"/>
      <c r="L101" s="5"/>
      <c r="M101" s="5"/>
    </row>
    <row r="102" spans="1:13" ht="12.75">
      <c r="A102" s="48"/>
      <c r="B102" s="14" t="s">
        <v>89</v>
      </c>
      <c r="C102" s="12"/>
      <c r="D102" s="61">
        <f>($G$23)</f>
        <v>2816.66992</v>
      </c>
      <c r="E102" s="62">
        <f>($H$23)</f>
        <v>28166.6992</v>
      </c>
      <c r="F102" s="209">
        <v>2</v>
      </c>
      <c r="G102" s="61">
        <f t="shared" si="7"/>
        <v>5633.33984</v>
      </c>
      <c r="H102" s="62">
        <f t="shared" si="8"/>
        <v>56333.3984</v>
      </c>
      <c r="I102" s="61">
        <f t="shared" si="9"/>
        <v>21.338408484848483</v>
      </c>
      <c r="J102" s="64">
        <f t="shared" si="9"/>
        <v>213.38408484848483</v>
      </c>
      <c r="K102" s="5"/>
      <c r="L102" s="5"/>
      <c r="M102" s="5"/>
    </row>
    <row r="103" spans="1:13" ht="12.75">
      <c r="A103" s="48"/>
      <c r="B103" s="14" t="s">
        <v>90</v>
      </c>
      <c r="C103" s="12"/>
      <c r="D103" s="61">
        <f>($G$24)</f>
        <v>7098.4625</v>
      </c>
      <c r="E103" s="62">
        <f>($H$24)</f>
        <v>14196.925</v>
      </c>
      <c r="F103" s="209">
        <v>12</v>
      </c>
      <c r="G103" s="61">
        <f t="shared" si="7"/>
        <v>85181.54999999999</v>
      </c>
      <c r="H103" s="62">
        <f t="shared" si="8"/>
        <v>170363.09999999998</v>
      </c>
      <c r="I103" s="61">
        <f t="shared" si="9"/>
        <v>322.6573863636363</v>
      </c>
      <c r="J103" s="64">
        <f t="shared" si="9"/>
        <v>645.3147727272726</v>
      </c>
      <c r="K103" s="5"/>
      <c r="L103" s="5"/>
      <c r="M103" s="5"/>
    </row>
    <row r="104" spans="1:13" ht="12.75">
      <c r="A104" s="48"/>
      <c r="B104" s="14" t="s">
        <v>91</v>
      </c>
      <c r="C104" s="12"/>
      <c r="D104" s="61">
        <f>($G$25)</f>
        <v>16900.01952</v>
      </c>
      <c r="E104" s="62">
        <f>($H$25)</f>
        <v>56333.3984</v>
      </c>
      <c r="F104" s="209">
        <v>8</v>
      </c>
      <c r="G104" s="61">
        <f t="shared" si="7"/>
        <v>135200.15616</v>
      </c>
      <c r="H104" s="62">
        <f t="shared" si="8"/>
        <v>450667.1872</v>
      </c>
      <c r="I104" s="61">
        <f t="shared" si="9"/>
        <v>512.1218036363637</v>
      </c>
      <c r="J104" s="64">
        <f t="shared" si="9"/>
        <v>1707.0726787878787</v>
      </c>
      <c r="K104" s="5"/>
      <c r="L104" s="5"/>
      <c r="M104" s="5"/>
    </row>
    <row r="105" spans="1:13" ht="12.75">
      <c r="A105" s="48"/>
      <c r="B105" s="14" t="s">
        <v>92</v>
      </c>
      <c r="C105" s="12"/>
      <c r="D105" s="61">
        <f>($G$26)</f>
        <v>14196.925</v>
      </c>
      <c r="E105" s="62">
        <f>($H$26)</f>
        <v>28393.85</v>
      </c>
      <c r="F105" s="209">
        <v>12</v>
      </c>
      <c r="G105" s="61">
        <f t="shared" si="7"/>
        <v>170363.09999999998</v>
      </c>
      <c r="H105" s="62">
        <f t="shared" si="8"/>
        <v>340726.19999999995</v>
      </c>
      <c r="I105" s="61">
        <f t="shared" si="9"/>
        <v>645.3147727272726</v>
      </c>
      <c r="J105" s="64">
        <f t="shared" si="9"/>
        <v>1290.6295454545452</v>
      </c>
      <c r="K105" s="5"/>
      <c r="L105" s="5"/>
      <c r="M105" s="5"/>
    </row>
    <row r="106" spans="1:13" ht="12.75">
      <c r="A106" s="48"/>
      <c r="B106" s="14" t="s">
        <v>126</v>
      </c>
      <c r="C106" s="12"/>
      <c r="D106" s="61">
        <f>($G$27)</f>
        <v>743.726332</v>
      </c>
      <c r="E106" s="62">
        <f>($H$27)</f>
        <v>7437.263320000001</v>
      </c>
      <c r="F106" s="209">
        <v>2</v>
      </c>
      <c r="G106" s="61">
        <f t="shared" si="7"/>
        <v>1487.452664</v>
      </c>
      <c r="H106" s="62">
        <f t="shared" si="8"/>
        <v>14874.526640000002</v>
      </c>
      <c r="I106" s="61">
        <f t="shared" si="9"/>
        <v>5.634290393939394</v>
      </c>
      <c r="J106" s="64">
        <f t="shared" si="9"/>
        <v>56.34290393939395</v>
      </c>
      <c r="K106" s="5"/>
      <c r="L106" s="5"/>
      <c r="M106" s="5"/>
    </row>
    <row r="107" spans="1:13" ht="12.75">
      <c r="A107" s="48"/>
      <c r="B107" s="14" t="s">
        <v>93</v>
      </c>
      <c r="C107" s="12"/>
      <c r="D107" s="61">
        <f>($G$28)</f>
        <v>2112.5024399999998</v>
      </c>
      <c r="E107" s="62">
        <f>($H$28)</f>
        <v>21125.0244</v>
      </c>
      <c r="F107" s="209">
        <v>2</v>
      </c>
      <c r="G107" s="61">
        <f t="shared" si="7"/>
        <v>4225.0048799999995</v>
      </c>
      <c r="H107" s="62">
        <f t="shared" si="8"/>
        <v>42250.0488</v>
      </c>
      <c r="I107" s="61">
        <f t="shared" si="9"/>
        <v>16.00380636363636</v>
      </c>
      <c r="J107" s="64">
        <f t="shared" si="9"/>
        <v>160.03806363636363</v>
      </c>
      <c r="K107" s="5"/>
      <c r="L107" s="5"/>
      <c r="M107" s="5"/>
    </row>
    <row r="108" spans="1:13" ht="12.75">
      <c r="A108" s="48"/>
      <c r="B108" s="14" t="s">
        <v>94</v>
      </c>
      <c r="C108" s="12"/>
      <c r="D108" s="61">
        <f>($G$29)</f>
        <v>2112.5024399999998</v>
      </c>
      <c r="E108" s="62">
        <f>($H$29)</f>
        <v>21125.0244</v>
      </c>
      <c r="F108" s="209">
        <v>2</v>
      </c>
      <c r="G108" s="61">
        <f t="shared" si="7"/>
        <v>4225.0048799999995</v>
      </c>
      <c r="H108" s="62">
        <f t="shared" si="8"/>
        <v>42250.0488</v>
      </c>
      <c r="I108" s="61">
        <f t="shared" si="9"/>
        <v>16.00380636363636</v>
      </c>
      <c r="J108" s="64">
        <f t="shared" si="9"/>
        <v>160.03806363636363</v>
      </c>
      <c r="K108" s="5"/>
      <c r="L108" s="5"/>
      <c r="M108" s="5"/>
    </row>
    <row r="109" spans="1:13" ht="12.75">
      <c r="A109" s="48"/>
      <c r="B109" s="14" t="s">
        <v>95</v>
      </c>
      <c r="C109" s="12"/>
      <c r="D109" s="61">
        <f>($G$30)</f>
        <v>3520.8374</v>
      </c>
      <c r="E109" s="62">
        <f>($H$30)</f>
        <v>35208.373999999996</v>
      </c>
      <c r="F109" s="209">
        <v>2</v>
      </c>
      <c r="G109" s="61">
        <f t="shared" si="7"/>
        <v>7041.6748</v>
      </c>
      <c r="H109" s="62">
        <f t="shared" si="8"/>
        <v>70416.74799999999</v>
      </c>
      <c r="I109" s="61">
        <f t="shared" si="9"/>
        <v>26.673010606060604</v>
      </c>
      <c r="J109" s="64">
        <f t="shared" si="9"/>
        <v>266.73010606060603</v>
      </c>
      <c r="K109" s="5"/>
      <c r="L109" s="5"/>
      <c r="M109" s="5"/>
    </row>
    <row r="110" spans="1:13" ht="12.75">
      <c r="A110" s="48"/>
      <c r="B110" s="14" t="s">
        <v>96</v>
      </c>
      <c r="C110" s="12"/>
      <c r="D110" s="61">
        <f>($G$31)</f>
        <v>7745.84228</v>
      </c>
      <c r="E110" s="62">
        <f>($H$31)</f>
        <v>77458.4228</v>
      </c>
      <c r="F110" s="209">
        <v>2</v>
      </c>
      <c r="G110" s="61">
        <f>(D110*F110)</f>
        <v>15491.68456</v>
      </c>
      <c r="H110" s="62">
        <f>(E110*F110)</f>
        <v>154916.8456</v>
      </c>
      <c r="I110" s="61">
        <f>(G110/264)</f>
        <v>58.68062333333333</v>
      </c>
      <c r="J110" s="64">
        <f>(H110/264)</f>
        <v>586.8062333333334</v>
      </c>
      <c r="K110" s="5"/>
      <c r="L110" s="5"/>
      <c r="M110" s="5"/>
    </row>
    <row r="111" spans="1:13" ht="12.75">
      <c r="A111" s="48"/>
      <c r="B111" s="14" t="s">
        <v>147</v>
      </c>
      <c r="C111" s="12"/>
      <c r="D111" s="61">
        <f>($G$32)</f>
        <v>11266.67968</v>
      </c>
      <c r="E111" s="62">
        <f>($H$32)</f>
        <v>56333.3984</v>
      </c>
      <c r="F111" s="209">
        <v>4</v>
      </c>
      <c r="G111" s="61">
        <f>(D111*F111)</f>
        <v>45066.71872</v>
      </c>
      <c r="H111" s="62">
        <f>(E111*F111)</f>
        <v>225333.5936</v>
      </c>
      <c r="I111" s="61">
        <f>(G111/264)</f>
        <v>170.70726787878786</v>
      </c>
      <c r="J111" s="64">
        <f>(H111/264)</f>
        <v>853.5363393939393</v>
      </c>
      <c r="K111" s="5"/>
      <c r="L111" s="5"/>
      <c r="M111" s="5"/>
    </row>
    <row r="112" spans="1:13" ht="13.5" thickBot="1">
      <c r="A112" s="48"/>
      <c r="B112" s="37" t="s">
        <v>3</v>
      </c>
      <c r="C112" s="38"/>
      <c r="D112" s="67">
        <f>SUM(D98:D111)</f>
        <v>96680.866712</v>
      </c>
      <c r="E112" s="67">
        <f>SUM(E98:E111)</f>
        <v>486611.87592</v>
      </c>
      <c r="F112" s="68"/>
      <c r="G112" s="66">
        <f>SUM(G98:G111)</f>
        <v>655590.896344</v>
      </c>
      <c r="H112" s="67">
        <f>SUM(H98:H111)</f>
        <v>2300465.8762399997</v>
      </c>
      <c r="I112" s="66">
        <f>SUM(I98:I111)</f>
        <v>2483.2988497878778</v>
      </c>
      <c r="J112" s="69">
        <f>SUM(J98:J111)</f>
        <v>8713.885894848483</v>
      </c>
      <c r="K112" s="5"/>
      <c r="L112" s="5"/>
      <c r="M112" s="5"/>
    </row>
    <row r="113" spans="1:13" ht="12.75">
      <c r="A113" s="48"/>
      <c r="B113" s="12" t="s">
        <v>142</v>
      </c>
      <c r="C113" s="12"/>
      <c r="D113" s="85"/>
      <c r="E113" s="85"/>
      <c r="F113" s="71"/>
      <c r="G113" s="71"/>
      <c r="H113" s="71"/>
      <c r="I113" s="71"/>
      <c r="J113" s="5"/>
      <c r="K113" s="5"/>
      <c r="L113" s="5"/>
      <c r="M113" s="5"/>
    </row>
    <row r="114" spans="1:13" ht="12.75">
      <c r="A114" s="48"/>
      <c r="B114" s="12" t="s">
        <v>187</v>
      </c>
      <c r="C114" s="12"/>
      <c r="D114" s="85"/>
      <c r="E114" s="85"/>
      <c r="F114" s="71"/>
      <c r="G114" s="71"/>
      <c r="H114" s="71"/>
      <c r="I114" s="71"/>
      <c r="J114" s="5"/>
      <c r="K114" s="5"/>
      <c r="L114" s="5"/>
      <c r="M114" s="5"/>
    </row>
    <row r="115" spans="1:13" ht="13.5" thickBot="1">
      <c r="A115" s="48"/>
      <c r="B115" s="12"/>
      <c r="C115" s="12"/>
      <c r="D115" s="85"/>
      <c r="E115" s="85"/>
      <c r="F115" s="71"/>
      <c r="G115" s="71"/>
      <c r="H115" s="71"/>
      <c r="I115" s="71"/>
      <c r="J115" s="5"/>
      <c r="K115" s="5"/>
      <c r="L115" s="5"/>
      <c r="M115" s="5"/>
    </row>
    <row r="116" spans="1:13" ht="15.75">
      <c r="A116" s="48"/>
      <c r="B116" s="72" t="s">
        <v>106</v>
      </c>
      <c r="C116" s="73"/>
      <c r="D116" s="73"/>
      <c r="E116" s="73"/>
      <c r="F116" s="73"/>
      <c r="G116" s="73"/>
      <c r="H116" s="73"/>
      <c r="I116" s="73"/>
      <c r="J116" s="73"/>
      <c r="K116" s="10"/>
      <c r="L116" s="5"/>
      <c r="M116" s="5"/>
    </row>
    <row r="117" spans="1:13" ht="13.5" thickBot="1">
      <c r="A117" s="48"/>
      <c r="B117" s="11" t="s">
        <v>48</v>
      </c>
      <c r="C117" s="43"/>
      <c r="D117" s="52" t="s">
        <v>56</v>
      </c>
      <c r="E117" s="75"/>
      <c r="F117" s="23" t="s">
        <v>193</v>
      </c>
      <c r="G117" s="27" t="s">
        <v>73</v>
      </c>
      <c r="H117" s="86" t="s">
        <v>61</v>
      </c>
      <c r="I117" s="87"/>
      <c r="J117" s="86" t="s">
        <v>62</v>
      </c>
      <c r="K117" s="56"/>
      <c r="L117" s="88"/>
      <c r="M117" s="26"/>
    </row>
    <row r="118" spans="1:13" ht="12.75">
      <c r="A118" s="48"/>
      <c r="B118" s="11"/>
      <c r="C118" s="43"/>
      <c r="D118" s="57" t="s">
        <v>13</v>
      </c>
      <c r="E118" s="26" t="s">
        <v>51</v>
      </c>
      <c r="F118" s="27" t="s">
        <v>236</v>
      </c>
      <c r="G118" s="27" t="s">
        <v>76</v>
      </c>
      <c r="H118" s="58" t="s">
        <v>13</v>
      </c>
      <c r="I118" s="26" t="s">
        <v>51</v>
      </c>
      <c r="J118" s="58" t="s">
        <v>13</v>
      </c>
      <c r="K118" s="59" t="s">
        <v>51</v>
      </c>
      <c r="L118" s="26"/>
      <c r="M118" s="78"/>
    </row>
    <row r="119" spans="1:13" ht="12.75">
      <c r="A119" s="48"/>
      <c r="B119" s="11"/>
      <c r="C119" s="43"/>
      <c r="D119" s="58" t="s">
        <v>49</v>
      </c>
      <c r="E119" s="26" t="s">
        <v>50</v>
      </c>
      <c r="F119" s="27" t="s">
        <v>237</v>
      </c>
      <c r="G119" s="89"/>
      <c r="H119" s="57" t="s">
        <v>50</v>
      </c>
      <c r="I119" s="26" t="s">
        <v>50</v>
      </c>
      <c r="J119" s="57" t="s">
        <v>50</v>
      </c>
      <c r="K119" s="59" t="s">
        <v>50</v>
      </c>
      <c r="L119" s="5"/>
      <c r="M119" s="5"/>
    </row>
    <row r="120" spans="1:13" ht="12.75">
      <c r="A120" s="48"/>
      <c r="B120" s="14" t="s">
        <v>85</v>
      </c>
      <c r="C120" s="12"/>
      <c r="D120" s="61">
        <f>($G$19)</f>
        <v>10562.5122</v>
      </c>
      <c r="E120" s="62">
        <f>($H$19)</f>
        <v>35208.373999999996</v>
      </c>
      <c r="F120" s="209">
        <v>25</v>
      </c>
      <c r="G120" s="90">
        <v>4</v>
      </c>
      <c r="H120" s="61">
        <f aca="true" t="shared" si="10" ref="H120:H133">(D120*G120)*(F120/100)</f>
        <v>10562.5122</v>
      </c>
      <c r="I120" s="62">
        <f aca="true" t="shared" si="11" ref="I120:I133">(E120*G120)*(F120/100)</f>
        <v>35208.373999999996</v>
      </c>
      <c r="J120" s="61">
        <f aca="true" t="shared" si="12" ref="J120:K131">(H120/264)</f>
        <v>40.00951590909091</v>
      </c>
      <c r="K120" s="64">
        <f t="shared" si="12"/>
        <v>133.36505303030302</v>
      </c>
      <c r="L120" s="5"/>
      <c r="M120" s="5"/>
    </row>
    <row r="121" spans="1:13" ht="12.75">
      <c r="A121" s="48"/>
      <c r="B121" s="14" t="s">
        <v>86</v>
      </c>
      <c r="C121" s="12"/>
      <c r="D121" s="61">
        <f>($G$20)</f>
        <v>5633.33984</v>
      </c>
      <c r="E121" s="62">
        <f>($H$20)</f>
        <v>28166.6992</v>
      </c>
      <c r="F121" s="209">
        <v>25</v>
      </c>
      <c r="G121" s="90">
        <v>3</v>
      </c>
      <c r="H121" s="61">
        <f t="shared" si="10"/>
        <v>4225.0048799999995</v>
      </c>
      <c r="I121" s="62">
        <f t="shared" si="11"/>
        <v>21125.0244</v>
      </c>
      <c r="J121" s="61">
        <f t="shared" si="12"/>
        <v>16.00380636363636</v>
      </c>
      <c r="K121" s="64">
        <f t="shared" si="12"/>
        <v>80.01903181818182</v>
      </c>
      <c r="L121" s="5"/>
      <c r="M121" s="5"/>
    </row>
    <row r="122" spans="1:13" ht="12.75">
      <c r="A122" s="48"/>
      <c r="B122" s="14" t="s">
        <v>87</v>
      </c>
      <c r="C122" s="12"/>
      <c r="D122" s="61">
        <f>($G$21)</f>
        <v>8450.009759999999</v>
      </c>
      <c r="E122" s="62">
        <f>($H$21)</f>
        <v>42250.0488</v>
      </c>
      <c r="F122" s="209">
        <v>25</v>
      </c>
      <c r="G122" s="90">
        <v>2</v>
      </c>
      <c r="H122" s="61">
        <f t="shared" si="10"/>
        <v>4225.0048799999995</v>
      </c>
      <c r="I122" s="62">
        <f t="shared" si="11"/>
        <v>21125.0244</v>
      </c>
      <c r="J122" s="61">
        <f t="shared" si="12"/>
        <v>16.00380636363636</v>
      </c>
      <c r="K122" s="64">
        <f t="shared" si="12"/>
        <v>80.01903181818182</v>
      </c>
      <c r="L122" s="5"/>
      <c r="M122" s="5"/>
    </row>
    <row r="123" spans="1:13" ht="12.75">
      <c r="A123" s="48"/>
      <c r="B123" s="14" t="s">
        <v>88</v>
      </c>
      <c r="C123" s="12"/>
      <c r="D123" s="61">
        <f>($G$22)</f>
        <v>3520.8374</v>
      </c>
      <c r="E123" s="62">
        <f>($H$22)</f>
        <v>35208.373999999996</v>
      </c>
      <c r="F123" s="209">
        <v>25</v>
      </c>
      <c r="G123" s="90">
        <v>2</v>
      </c>
      <c r="H123" s="61">
        <f t="shared" si="10"/>
        <v>1760.4187</v>
      </c>
      <c r="I123" s="62">
        <f t="shared" si="11"/>
        <v>17604.186999999998</v>
      </c>
      <c r="J123" s="61">
        <f t="shared" si="12"/>
        <v>6.668252651515151</v>
      </c>
      <c r="K123" s="64">
        <f t="shared" si="12"/>
        <v>66.68252651515151</v>
      </c>
      <c r="L123" s="5"/>
      <c r="M123" s="5"/>
    </row>
    <row r="124" spans="1:13" ht="12.75">
      <c r="A124" s="48"/>
      <c r="B124" s="14" t="s">
        <v>89</v>
      </c>
      <c r="C124" s="12"/>
      <c r="D124" s="61">
        <f>($G$23)</f>
        <v>2816.66992</v>
      </c>
      <c r="E124" s="62">
        <f>($H$23)</f>
        <v>28166.6992</v>
      </c>
      <c r="F124" s="209">
        <v>25</v>
      </c>
      <c r="G124" s="90">
        <v>2</v>
      </c>
      <c r="H124" s="61">
        <f t="shared" si="10"/>
        <v>1408.33496</v>
      </c>
      <c r="I124" s="62">
        <f t="shared" si="11"/>
        <v>14083.3496</v>
      </c>
      <c r="J124" s="61">
        <f t="shared" si="12"/>
        <v>5.334602121212121</v>
      </c>
      <c r="K124" s="64">
        <f t="shared" si="12"/>
        <v>53.34602121212121</v>
      </c>
      <c r="L124" s="5"/>
      <c r="M124" s="5"/>
    </row>
    <row r="125" spans="1:13" ht="12.75">
      <c r="A125" s="48"/>
      <c r="B125" s="14" t="s">
        <v>90</v>
      </c>
      <c r="C125" s="12"/>
      <c r="D125" s="61">
        <f>($G$24)</f>
        <v>7098.4625</v>
      </c>
      <c r="E125" s="62">
        <f>($H$24)</f>
        <v>14196.925</v>
      </c>
      <c r="F125" s="209">
        <v>50</v>
      </c>
      <c r="G125" s="90">
        <v>2</v>
      </c>
      <c r="H125" s="61">
        <f t="shared" si="10"/>
        <v>7098.4625</v>
      </c>
      <c r="I125" s="62">
        <f t="shared" si="11"/>
        <v>14196.925</v>
      </c>
      <c r="J125" s="61">
        <f t="shared" si="12"/>
        <v>26.88811553030303</v>
      </c>
      <c r="K125" s="64">
        <f t="shared" si="12"/>
        <v>53.77623106060606</v>
      </c>
      <c r="L125" s="5"/>
      <c r="M125" s="5"/>
    </row>
    <row r="126" spans="1:13" ht="12.75">
      <c r="A126" s="48"/>
      <c r="B126" s="14" t="s">
        <v>91</v>
      </c>
      <c r="C126" s="12"/>
      <c r="D126" s="61">
        <f>($G$25)</f>
        <v>16900.01952</v>
      </c>
      <c r="E126" s="62">
        <f>($H$25)</f>
        <v>56333.3984</v>
      </c>
      <c r="F126" s="209">
        <v>25</v>
      </c>
      <c r="G126" s="90">
        <v>4</v>
      </c>
      <c r="H126" s="61">
        <f t="shared" si="10"/>
        <v>16900.01952</v>
      </c>
      <c r="I126" s="62">
        <f t="shared" si="11"/>
        <v>56333.3984</v>
      </c>
      <c r="J126" s="61">
        <f t="shared" si="12"/>
        <v>64.01522545454546</v>
      </c>
      <c r="K126" s="64">
        <f t="shared" si="12"/>
        <v>213.38408484848483</v>
      </c>
      <c r="L126" s="5"/>
      <c r="M126" s="5"/>
    </row>
    <row r="127" spans="1:13" ht="12.75">
      <c r="A127" s="48"/>
      <c r="B127" s="14" t="s">
        <v>92</v>
      </c>
      <c r="C127" s="12"/>
      <c r="D127" s="61">
        <f>($G$26)</f>
        <v>14196.925</v>
      </c>
      <c r="E127" s="62">
        <f>($H$26)</f>
        <v>28393.85</v>
      </c>
      <c r="F127" s="209">
        <v>50</v>
      </c>
      <c r="G127" s="90">
        <v>2</v>
      </c>
      <c r="H127" s="61">
        <f t="shared" si="10"/>
        <v>14196.925</v>
      </c>
      <c r="I127" s="62">
        <f t="shared" si="11"/>
        <v>28393.85</v>
      </c>
      <c r="J127" s="61">
        <f t="shared" si="12"/>
        <v>53.77623106060606</v>
      </c>
      <c r="K127" s="64">
        <f t="shared" si="12"/>
        <v>107.55246212121212</v>
      </c>
      <c r="L127" s="5"/>
      <c r="M127" s="5"/>
    </row>
    <row r="128" spans="1:13" ht="12.75">
      <c r="A128" s="48"/>
      <c r="B128" s="14" t="s">
        <v>126</v>
      </c>
      <c r="C128" s="12"/>
      <c r="D128" s="61">
        <f>($G$27)</f>
        <v>743.726332</v>
      </c>
      <c r="E128" s="62">
        <f>($H$27)</f>
        <v>7437.263320000001</v>
      </c>
      <c r="F128" s="209">
        <v>25</v>
      </c>
      <c r="G128" s="90">
        <v>2</v>
      </c>
      <c r="H128" s="61">
        <f t="shared" si="10"/>
        <v>371.863166</v>
      </c>
      <c r="I128" s="62">
        <f t="shared" si="11"/>
        <v>3718.6316600000005</v>
      </c>
      <c r="J128" s="61">
        <f t="shared" si="12"/>
        <v>1.4085725984848485</v>
      </c>
      <c r="K128" s="64">
        <f t="shared" si="12"/>
        <v>14.085725984848487</v>
      </c>
      <c r="L128" s="5"/>
      <c r="M128" s="5"/>
    </row>
    <row r="129" spans="1:13" ht="12.75">
      <c r="A129" s="48"/>
      <c r="B129" s="14" t="s">
        <v>93</v>
      </c>
      <c r="C129" s="12"/>
      <c r="D129" s="61">
        <f>($G$28)</f>
        <v>2112.5024399999998</v>
      </c>
      <c r="E129" s="62">
        <f>($H$28)</f>
        <v>21125.0244</v>
      </c>
      <c r="F129" s="209">
        <v>25</v>
      </c>
      <c r="G129" s="90">
        <v>2</v>
      </c>
      <c r="H129" s="61">
        <f t="shared" si="10"/>
        <v>1056.2512199999999</v>
      </c>
      <c r="I129" s="62">
        <f t="shared" si="11"/>
        <v>10562.5122</v>
      </c>
      <c r="J129" s="61">
        <f t="shared" si="12"/>
        <v>4.00095159090909</v>
      </c>
      <c r="K129" s="64">
        <f t="shared" si="12"/>
        <v>40.00951590909091</v>
      </c>
      <c r="L129" s="5"/>
      <c r="M129" s="5"/>
    </row>
    <row r="130" spans="1:13" ht="12.75">
      <c r="A130" s="48"/>
      <c r="B130" s="14" t="s">
        <v>94</v>
      </c>
      <c r="C130" s="12"/>
      <c r="D130" s="61">
        <f>($G$29)</f>
        <v>2112.5024399999998</v>
      </c>
      <c r="E130" s="62">
        <f>($H$29)</f>
        <v>21125.0244</v>
      </c>
      <c r="F130" s="209">
        <v>25</v>
      </c>
      <c r="G130" s="90">
        <v>2</v>
      </c>
      <c r="H130" s="61">
        <f t="shared" si="10"/>
        <v>1056.2512199999999</v>
      </c>
      <c r="I130" s="62">
        <f t="shared" si="11"/>
        <v>10562.5122</v>
      </c>
      <c r="J130" s="61">
        <f t="shared" si="12"/>
        <v>4.00095159090909</v>
      </c>
      <c r="K130" s="64">
        <f t="shared" si="12"/>
        <v>40.00951590909091</v>
      </c>
      <c r="L130" s="5"/>
      <c r="M130" s="5"/>
    </row>
    <row r="131" spans="1:13" ht="12.75">
      <c r="A131" s="48"/>
      <c r="B131" s="14" t="s">
        <v>95</v>
      </c>
      <c r="C131" s="12"/>
      <c r="D131" s="61">
        <f>($G$30)</f>
        <v>3520.8374</v>
      </c>
      <c r="E131" s="62">
        <f>($H$30)</f>
        <v>35208.373999999996</v>
      </c>
      <c r="F131" s="209">
        <v>25</v>
      </c>
      <c r="G131" s="90">
        <v>2</v>
      </c>
      <c r="H131" s="61">
        <f t="shared" si="10"/>
        <v>1760.4187</v>
      </c>
      <c r="I131" s="62">
        <f t="shared" si="11"/>
        <v>17604.186999999998</v>
      </c>
      <c r="J131" s="61">
        <f t="shared" si="12"/>
        <v>6.668252651515151</v>
      </c>
      <c r="K131" s="64">
        <f t="shared" si="12"/>
        <v>66.68252651515151</v>
      </c>
      <c r="L131" s="5"/>
      <c r="M131" s="5"/>
    </row>
    <row r="132" spans="1:13" ht="12.75">
      <c r="A132" s="48"/>
      <c r="B132" s="14" t="s">
        <v>96</v>
      </c>
      <c r="C132" s="12"/>
      <c r="D132" s="61">
        <f>($G$31)</f>
        <v>7745.84228</v>
      </c>
      <c r="E132" s="62">
        <f>($H$31)</f>
        <v>77458.4228</v>
      </c>
      <c r="F132" s="209">
        <v>25</v>
      </c>
      <c r="G132" s="90">
        <v>2</v>
      </c>
      <c r="H132" s="61">
        <f t="shared" si="10"/>
        <v>3872.92114</v>
      </c>
      <c r="I132" s="62">
        <f t="shared" si="11"/>
        <v>38729.2114</v>
      </c>
      <c r="J132" s="61">
        <f>(H132/264)</f>
        <v>14.670155833333332</v>
      </c>
      <c r="K132" s="64">
        <f>(I132/264)</f>
        <v>146.70155833333334</v>
      </c>
      <c r="L132" s="5"/>
      <c r="M132" s="5"/>
    </row>
    <row r="133" spans="1:13" ht="12.75">
      <c r="A133" s="48"/>
      <c r="B133" s="14" t="s">
        <v>147</v>
      </c>
      <c r="C133" s="12"/>
      <c r="D133" s="61">
        <f>($G$32)</f>
        <v>11266.67968</v>
      </c>
      <c r="E133" s="62">
        <f>($H$32)</f>
        <v>56333.3984</v>
      </c>
      <c r="F133" s="209">
        <v>25</v>
      </c>
      <c r="G133" s="90">
        <v>2</v>
      </c>
      <c r="H133" s="61">
        <f t="shared" si="10"/>
        <v>5633.33984</v>
      </c>
      <c r="I133" s="62">
        <f t="shared" si="11"/>
        <v>28166.6992</v>
      </c>
      <c r="J133" s="61">
        <f>(H133/264)</f>
        <v>21.338408484848483</v>
      </c>
      <c r="K133" s="64">
        <f>(I133/264)</f>
        <v>106.69204242424242</v>
      </c>
      <c r="L133" s="5"/>
      <c r="M133" s="5"/>
    </row>
    <row r="134" spans="1:13" ht="13.5" thickBot="1">
      <c r="A134" s="48"/>
      <c r="B134" s="37" t="s">
        <v>3</v>
      </c>
      <c r="C134" s="38"/>
      <c r="D134" s="67">
        <f>SUM(D120:D133)</f>
        <v>96680.866712</v>
      </c>
      <c r="E134" s="67">
        <f>SUM(E120:E133)</f>
        <v>486611.87592</v>
      </c>
      <c r="F134" s="91"/>
      <c r="G134" s="68"/>
      <c r="H134" s="66">
        <f>SUM(H120:H133)</f>
        <v>74127.727926</v>
      </c>
      <c r="I134" s="67">
        <f>SUM(I120:I133)</f>
        <v>317413.88646</v>
      </c>
      <c r="J134" s="66">
        <f>SUM(J120:J133)</f>
        <v>280.78684820454544</v>
      </c>
      <c r="K134" s="69">
        <f>SUM(K120:K133)</f>
        <v>1202.3253275</v>
      </c>
      <c r="L134" s="5"/>
      <c r="M134" s="5"/>
    </row>
    <row r="135" spans="1:13" ht="12.75">
      <c r="A135" s="48"/>
      <c r="B135" s="12" t="s">
        <v>142</v>
      </c>
      <c r="C135" s="12"/>
      <c r="D135" s="62"/>
      <c r="E135" s="62"/>
      <c r="F135" s="63"/>
      <c r="G135" s="62"/>
      <c r="H135" s="62"/>
      <c r="I135" s="62"/>
      <c r="J135" s="62"/>
      <c r="K135" s="5"/>
      <c r="L135" s="5"/>
      <c r="M135" s="5"/>
    </row>
    <row r="136" spans="1:13" ht="12.75">
      <c r="A136" s="48"/>
      <c r="B136" s="12" t="s">
        <v>141</v>
      </c>
      <c r="C136" s="12"/>
      <c r="D136" s="85"/>
      <c r="E136" s="85"/>
      <c r="F136" s="71"/>
      <c r="G136" s="71"/>
      <c r="H136" s="71"/>
      <c r="I136" s="71"/>
      <c r="J136" s="5"/>
      <c r="K136" s="5"/>
      <c r="L136" s="5"/>
      <c r="M136" s="5"/>
    </row>
    <row r="137" spans="1:13" ht="12.75">
      <c r="A137" s="48"/>
      <c r="B137" s="12" t="s">
        <v>238</v>
      </c>
      <c r="C137" s="12"/>
      <c r="D137" s="85"/>
      <c r="E137" s="85"/>
      <c r="F137" s="71"/>
      <c r="G137" s="71"/>
      <c r="H137" s="71"/>
      <c r="I137" s="71"/>
      <c r="J137" s="5"/>
      <c r="K137" s="5"/>
      <c r="L137" s="5"/>
      <c r="M137" s="5"/>
    </row>
    <row r="138" spans="1:13" ht="12.75">
      <c r="A138" s="48"/>
      <c r="B138" s="12" t="s">
        <v>239</v>
      </c>
      <c r="C138" s="12"/>
      <c r="D138" s="85"/>
      <c r="E138" s="85"/>
      <c r="F138" s="71"/>
      <c r="G138" s="71"/>
      <c r="H138" s="71"/>
      <c r="I138" s="71"/>
      <c r="J138" s="5"/>
      <c r="K138" s="5"/>
      <c r="L138" s="5"/>
      <c r="M138" s="5"/>
    </row>
    <row r="139" spans="1:13" ht="13.5" thickBot="1">
      <c r="A139" s="48"/>
      <c r="B139" s="48"/>
      <c r="C139" s="71"/>
      <c r="D139" s="71"/>
      <c r="E139" s="71"/>
      <c r="F139" s="71"/>
      <c r="G139" s="71"/>
      <c r="H139" s="71"/>
      <c r="I139" s="71"/>
      <c r="J139" s="5"/>
      <c r="K139" s="5"/>
      <c r="L139" s="5"/>
      <c r="M139" s="5"/>
    </row>
    <row r="140" spans="1:13" ht="15.75">
      <c r="A140" s="48"/>
      <c r="B140" s="22" t="s">
        <v>104</v>
      </c>
      <c r="C140" s="9"/>
      <c r="D140" s="9"/>
      <c r="E140" s="9"/>
      <c r="F140" s="9"/>
      <c r="G140" s="9"/>
      <c r="H140" s="9"/>
      <c r="I140" s="9"/>
      <c r="J140" s="10"/>
      <c r="K140" s="5"/>
      <c r="L140" s="5"/>
      <c r="M140" s="5"/>
    </row>
    <row r="141" spans="1:13" ht="13.5" thickBot="1">
      <c r="A141" s="48"/>
      <c r="B141" s="11" t="s">
        <v>48</v>
      </c>
      <c r="C141" s="43"/>
      <c r="D141" s="52" t="s">
        <v>56</v>
      </c>
      <c r="E141" s="92"/>
      <c r="F141" s="26" t="s">
        <v>57</v>
      </c>
      <c r="G141" s="26" t="s">
        <v>138</v>
      </c>
      <c r="H141" s="26" t="s">
        <v>59</v>
      </c>
      <c r="I141" s="76" t="s">
        <v>140</v>
      </c>
      <c r="J141" s="77"/>
      <c r="K141" s="5"/>
      <c r="L141" s="5"/>
      <c r="M141" s="5"/>
    </row>
    <row r="142" spans="1:13" ht="12.75">
      <c r="A142" s="48"/>
      <c r="B142" s="11"/>
      <c r="C142" s="43"/>
      <c r="D142" s="57" t="s">
        <v>13</v>
      </c>
      <c r="E142" s="93" t="s">
        <v>51</v>
      </c>
      <c r="F142" s="26" t="s">
        <v>58</v>
      </c>
      <c r="G142" s="26"/>
      <c r="H142" s="26" t="s">
        <v>139</v>
      </c>
      <c r="I142" s="26" t="s">
        <v>60</v>
      </c>
      <c r="J142" s="59" t="s">
        <v>55</v>
      </c>
      <c r="K142" s="5"/>
      <c r="L142" s="5"/>
      <c r="M142" s="5"/>
    </row>
    <row r="143" spans="1:13" ht="12.75">
      <c r="A143" s="48"/>
      <c r="B143" s="11"/>
      <c r="C143" s="43"/>
      <c r="D143" s="58" t="s">
        <v>49</v>
      </c>
      <c r="E143" s="93" t="s">
        <v>50</v>
      </c>
      <c r="F143" s="26" t="s">
        <v>129</v>
      </c>
      <c r="G143" s="26"/>
      <c r="H143" s="26"/>
      <c r="I143" s="26" t="s">
        <v>50</v>
      </c>
      <c r="J143" s="59"/>
      <c r="K143" s="5"/>
      <c r="L143" s="5"/>
      <c r="M143" s="5"/>
    </row>
    <row r="144" spans="1:13" ht="12.75">
      <c r="A144" s="48"/>
      <c r="B144" s="14" t="s">
        <v>85</v>
      </c>
      <c r="C144" s="12"/>
      <c r="D144" s="61">
        <f>($G$19)</f>
        <v>10562.5122</v>
      </c>
      <c r="E144" s="94">
        <f>($H$19)</f>
        <v>35208.373999999996</v>
      </c>
      <c r="F144" s="209">
        <v>0</v>
      </c>
      <c r="G144" s="63">
        <v>0</v>
      </c>
      <c r="H144" s="63">
        <v>1.05</v>
      </c>
      <c r="I144" s="62">
        <f aca="true" t="shared" si="13" ref="I144:I157">(D144*(F144/100)*(G144/365)*H144)</f>
        <v>0</v>
      </c>
      <c r="J144" s="64">
        <f aca="true" t="shared" si="14" ref="J144:J157">(E144*(F144/100)*(G144/365)*H144)</f>
        <v>0</v>
      </c>
      <c r="K144" s="5"/>
      <c r="L144" s="5"/>
      <c r="M144" s="5"/>
    </row>
    <row r="145" spans="1:13" ht="12.75">
      <c r="A145" s="48"/>
      <c r="B145" s="14" t="s">
        <v>86</v>
      </c>
      <c r="C145" s="12"/>
      <c r="D145" s="61">
        <f>($G$20)</f>
        <v>5633.33984</v>
      </c>
      <c r="E145" s="94">
        <f>($H$20)</f>
        <v>28166.6992</v>
      </c>
      <c r="F145" s="209">
        <v>2</v>
      </c>
      <c r="G145" s="63">
        <v>10</v>
      </c>
      <c r="H145" s="63">
        <v>1.05</v>
      </c>
      <c r="I145" s="62">
        <f t="shared" si="13"/>
        <v>3.241099633972603</v>
      </c>
      <c r="J145" s="64">
        <f t="shared" si="14"/>
        <v>16.205498169863013</v>
      </c>
      <c r="K145" s="5"/>
      <c r="L145" s="5"/>
      <c r="M145" s="5"/>
    </row>
    <row r="146" spans="1:13" ht="12.75">
      <c r="A146" s="48"/>
      <c r="B146" s="14" t="s">
        <v>87</v>
      </c>
      <c r="C146" s="12"/>
      <c r="D146" s="61">
        <f>($G$21)</f>
        <v>8450.009759999999</v>
      </c>
      <c r="E146" s="94">
        <f>($H$21)</f>
        <v>42250.0488</v>
      </c>
      <c r="F146" s="209">
        <v>0</v>
      </c>
      <c r="G146" s="63">
        <v>0</v>
      </c>
      <c r="H146" s="63">
        <v>1.05</v>
      </c>
      <c r="I146" s="62">
        <f t="shared" si="13"/>
        <v>0</v>
      </c>
      <c r="J146" s="64">
        <f t="shared" si="14"/>
        <v>0</v>
      </c>
      <c r="K146" s="5"/>
      <c r="L146" s="5"/>
      <c r="M146" s="5"/>
    </row>
    <row r="147" spans="1:13" ht="12.75">
      <c r="A147" s="48"/>
      <c r="B147" s="14" t="s">
        <v>88</v>
      </c>
      <c r="C147" s="12"/>
      <c r="D147" s="61">
        <f>($G$22)</f>
        <v>3520.8374</v>
      </c>
      <c r="E147" s="94">
        <f>($H$22)</f>
        <v>35208.373999999996</v>
      </c>
      <c r="F147" s="209">
        <v>0</v>
      </c>
      <c r="G147" s="63">
        <v>0</v>
      </c>
      <c r="H147" s="63">
        <v>1.05</v>
      </c>
      <c r="I147" s="62">
        <f t="shared" si="13"/>
        <v>0</v>
      </c>
      <c r="J147" s="64">
        <f t="shared" si="14"/>
        <v>0</v>
      </c>
      <c r="K147" s="5"/>
      <c r="L147" s="5"/>
      <c r="M147" s="5"/>
    </row>
    <row r="148" spans="1:13" ht="12.75">
      <c r="A148" s="48"/>
      <c r="B148" s="14" t="s">
        <v>89</v>
      </c>
      <c r="C148" s="12"/>
      <c r="D148" s="61">
        <f>($G$23)</f>
        <v>2816.66992</v>
      </c>
      <c r="E148" s="94">
        <f>($H$23)</f>
        <v>28166.6992</v>
      </c>
      <c r="F148" s="209">
        <v>1</v>
      </c>
      <c r="G148" s="63">
        <v>10</v>
      </c>
      <c r="H148" s="63">
        <v>1.05</v>
      </c>
      <c r="I148" s="62">
        <f t="shared" si="13"/>
        <v>0.8102749084931508</v>
      </c>
      <c r="J148" s="64">
        <f t="shared" si="14"/>
        <v>8.102749084931506</v>
      </c>
      <c r="K148" s="5"/>
      <c r="L148" s="5"/>
      <c r="M148" s="5"/>
    </row>
    <row r="149" spans="1:13" ht="12.75">
      <c r="A149" s="48"/>
      <c r="B149" s="14" t="s">
        <v>90</v>
      </c>
      <c r="C149" s="12"/>
      <c r="D149" s="61">
        <f>($G$24)</f>
        <v>7098.4625</v>
      </c>
      <c r="E149" s="94">
        <f>($H$24)</f>
        <v>14196.925</v>
      </c>
      <c r="F149" s="209">
        <v>15</v>
      </c>
      <c r="G149" s="63">
        <v>20</v>
      </c>
      <c r="H149" s="63">
        <v>1.05</v>
      </c>
      <c r="I149" s="62">
        <f t="shared" si="13"/>
        <v>61.260703767123275</v>
      </c>
      <c r="J149" s="64">
        <f t="shared" si="14"/>
        <v>122.52140753424655</v>
      </c>
      <c r="K149" s="5"/>
      <c r="L149" s="5"/>
      <c r="M149" s="5"/>
    </row>
    <row r="150" spans="1:13" ht="12.75">
      <c r="A150" s="48"/>
      <c r="B150" s="14" t="s">
        <v>91</v>
      </c>
      <c r="C150" s="12"/>
      <c r="D150" s="61">
        <f>($G$25)</f>
        <v>16900.01952</v>
      </c>
      <c r="E150" s="94">
        <f>($H$25)</f>
        <v>56333.3984</v>
      </c>
      <c r="F150" s="209">
        <v>5</v>
      </c>
      <c r="G150" s="63">
        <v>15</v>
      </c>
      <c r="H150" s="63">
        <v>1.05</v>
      </c>
      <c r="I150" s="62">
        <f t="shared" si="13"/>
        <v>36.462370882191784</v>
      </c>
      <c r="J150" s="64">
        <f t="shared" si="14"/>
        <v>121.54123627397261</v>
      </c>
      <c r="K150" s="5"/>
      <c r="L150" s="5"/>
      <c r="M150" s="5"/>
    </row>
    <row r="151" spans="1:13" ht="12.75">
      <c r="A151" s="48"/>
      <c r="B151" s="14" t="s">
        <v>92</v>
      </c>
      <c r="C151" s="12"/>
      <c r="D151" s="61">
        <f>($G$26)</f>
        <v>14196.925</v>
      </c>
      <c r="E151" s="94">
        <f>($H$26)</f>
        <v>28393.85</v>
      </c>
      <c r="F151" s="209">
        <v>12</v>
      </c>
      <c r="G151" s="63">
        <v>10</v>
      </c>
      <c r="H151" s="63">
        <v>1.05</v>
      </c>
      <c r="I151" s="62">
        <f t="shared" si="13"/>
        <v>49.00856301369862</v>
      </c>
      <c r="J151" s="64">
        <f t="shared" si="14"/>
        <v>98.01712602739724</v>
      </c>
      <c r="K151" s="5"/>
      <c r="L151" s="5"/>
      <c r="M151" s="5"/>
    </row>
    <row r="152" spans="1:13" ht="12.75">
      <c r="A152" s="48"/>
      <c r="B152" s="14" t="s">
        <v>126</v>
      </c>
      <c r="C152" s="12"/>
      <c r="D152" s="61">
        <f>($G$27)</f>
        <v>743.726332</v>
      </c>
      <c r="E152" s="94">
        <f>($H$27)</f>
        <v>7437.263320000001</v>
      </c>
      <c r="F152" s="209">
        <v>1</v>
      </c>
      <c r="G152" s="63">
        <v>10</v>
      </c>
      <c r="H152" s="63">
        <v>1.05</v>
      </c>
      <c r="I152" s="62">
        <f t="shared" si="13"/>
        <v>0.21394867084931504</v>
      </c>
      <c r="J152" s="64">
        <f t="shared" si="14"/>
        <v>2.139486708493151</v>
      </c>
      <c r="K152" s="5"/>
      <c r="L152" s="5"/>
      <c r="M152" s="5"/>
    </row>
    <row r="153" spans="1:13" ht="12.75">
      <c r="A153" s="48"/>
      <c r="B153" s="14" t="s">
        <v>93</v>
      </c>
      <c r="C153" s="12"/>
      <c r="D153" s="61">
        <f>($G$28)</f>
        <v>2112.5024399999998</v>
      </c>
      <c r="E153" s="94">
        <f>($H$28)</f>
        <v>21125.0244</v>
      </c>
      <c r="F153" s="209">
        <v>1</v>
      </c>
      <c r="G153" s="63">
        <v>10</v>
      </c>
      <c r="H153" s="63">
        <v>1.05</v>
      </c>
      <c r="I153" s="62">
        <f t="shared" si="13"/>
        <v>0.607706181369863</v>
      </c>
      <c r="J153" s="64">
        <f t="shared" si="14"/>
        <v>6.07706181369863</v>
      </c>
      <c r="K153" s="5"/>
      <c r="L153" s="5"/>
      <c r="M153" s="5"/>
    </row>
    <row r="154" spans="1:13" ht="12.75">
      <c r="A154" s="48"/>
      <c r="B154" s="14" t="s">
        <v>94</v>
      </c>
      <c r="C154" s="12"/>
      <c r="D154" s="61">
        <f>($G$29)</f>
        <v>2112.5024399999998</v>
      </c>
      <c r="E154" s="94">
        <f>($H$29)</f>
        <v>21125.0244</v>
      </c>
      <c r="F154" s="209">
        <v>1</v>
      </c>
      <c r="G154" s="63">
        <v>10</v>
      </c>
      <c r="H154" s="63">
        <v>1.05</v>
      </c>
      <c r="I154" s="62">
        <f t="shared" si="13"/>
        <v>0.607706181369863</v>
      </c>
      <c r="J154" s="64">
        <f t="shared" si="14"/>
        <v>6.07706181369863</v>
      </c>
      <c r="K154" s="5"/>
      <c r="L154" s="5"/>
      <c r="M154" s="5"/>
    </row>
    <row r="155" spans="1:13" ht="12.75">
      <c r="A155" s="48"/>
      <c r="B155" s="14" t="s">
        <v>95</v>
      </c>
      <c r="C155" s="12"/>
      <c r="D155" s="61">
        <f>($G$30)</f>
        <v>3520.8374</v>
      </c>
      <c r="E155" s="94">
        <f>($H$30)</f>
        <v>35208.373999999996</v>
      </c>
      <c r="F155" s="209">
        <v>1</v>
      </c>
      <c r="G155" s="63">
        <v>10</v>
      </c>
      <c r="H155" s="63">
        <v>1.05</v>
      </c>
      <c r="I155" s="62">
        <f t="shared" si="13"/>
        <v>1.0128436356164383</v>
      </c>
      <c r="J155" s="64">
        <f t="shared" si="14"/>
        <v>10.128436356164384</v>
      </c>
      <c r="K155" s="5"/>
      <c r="L155" s="5"/>
      <c r="M155" s="5"/>
    </row>
    <row r="156" spans="1:13" ht="12.75">
      <c r="A156" s="48"/>
      <c r="B156" s="14" t="s">
        <v>96</v>
      </c>
      <c r="C156" s="12"/>
      <c r="D156" s="61">
        <f>($G$31)</f>
        <v>7745.84228</v>
      </c>
      <c r="E156" s="94">
        <f>($H$31)</f>
        <v>77458.4228</v>
      </c>
      <c r="F156" s="209">
        <v>1</v>
      </c>
      <c r="G156" s="63">
        <v>10</v>
      </c>
      <c r="H156" s="63">
        <v>1.05</v>
      </c>
      <c r="I156" s="62">
        <f t="shared" si="13"/>
        <v>2.2282559983561643</v>
      </c>
      <c r="J156" s="64">
        <f t="shared" si="14"/>
        <v>22.282559983561644</v>
      </c>
      <c r="K156" s="5"/>
      <c r="L156" s="5"/>
      <c r="M156" s="5"/>
    </row>
    <row r="157" spans="1:13" ht="12.75">
      <c r="A157" s="48"/>
      <c r="B157" s="14" t="s">
        <v>147</v>
      </c>
      <c r="C157" s="12"/>
      <c r="D157" s="95">
        <f>($G$32)</f>
        <v>11266.67968</v>
      </c>
      <c r="E157" s="96">
        <f>($H$32)</f>
        <v>56333.3984</v>
      </c>
      <c r="F157" s="209">
        <v>3</v>
      </c>
      <c r="G157" s="63">
        <v>10</v>
      </c>
      <c r="H157" s="63">
        <v>1.05</v>
      </c>
      <c r="I157" s="62">
        <f t="shared" si="13"/>
        <v>9.723298901917808</v>
      </c>
      <c r="J157" s="64">
        <f t="shared" si="14"/>
        <v>48.61649450958904</v>
      </c>
      <c r="K157" s="5"/>
      <c r="L157" s="5"/>
      <c r="M157" s="5"/>
    </row>
    <row r="158" spans="1:13" ht="13.5" thickBot="1">
      <c r="A158" s="48"/>
      <c r="B158" s="37" t="s">
        <v>3</v>
      </c>
      <c r="C158" s="38"/>
      <c r="D158" s="97">
        <f>SUM(D144:D157)</f>
        <v>96680.866712</v>
      </c>
      <c r="E158" s="67">
        <f>SUM(E144:E157)</f>
        <v>486611.87592</v>
      </c>
      <c r="F158" s="81"/>
      <c r="G158" s="81"/>
      <c r="H158" s="81"/>
      <c r="I158" s="67">
        <f>SUM(I144:I157)</f>
        <v>165.17677177495884</v>
      </c>
      <c r="J158" s="69">
        <f>SUM(J144:J157)</f>
        <v>461.7091182756164</v>
      </c>
      <c r="K158" s="5"/>
      <c r="L158" s="5"/>
      <c r="M158" s="5"/>
    </row>
    <row r="159" spans="1:13" ht="12.75">
      <c r="A159" s="48"/>
      <c r="B159" s="43" t="s">
        <v>186</v>
      </c>
      <c r="C159" s="12"/>
      <c r="D159" s="62"/>
      <c r="E159" s="62"/>
      <c r="F159" s="63"/>
      <c r="G159" s="63"/>
      <c r="H159" s="63"/>
      <c r="I159" s="62"/>
      <c r="J159" s="62"/>
      <c r="K159" s="5"/>
      <c r="L159" s="5"/>
      <c r="M159" s="5"/>
    </row>
    <row r="160" spans="1:13" ht="12.75">
      <c r="A160" s="48"/>
      <c r="B160" s="5" t="s">
        <v>130</v>
      </c>
      <c r="C160" s="12"/>
      <c r="D160" s="85"/>
      <c r="E160" s="85"/>
      <c r="F160" s="71"/>
      <c r="G160" s="71"/>
      <c r="H160" s="71"/>
      <c r="I160" s="71"/>
      <c r="J160" s="5"/>
      <c r="K160" s="5"/>
      <c r="L160" s="5"/>
      <c r="M160" s="5"/>
    </row>
    <row r="161" spans="1:13" ht="12.75">
      <c r="A161" s="48"/>
      <c r="B161" s="5" t="s">
        <v>134</v>
      </c>
      <c r="C161" s="12"/>
      <c r="D161" s="62"/>
      <c r="E161" s="62"/>
      <c r="F161" s="63"/>
      <c r="G161" s="63"/>
      <c r="H161" s="63"/>
      <c r="I161" s="79"/>
      <c r="J161" s="5"/>
      <c r="K161" s="5"/>
      <c r="L161" s="5"/>
      <c r="M161" s="5"/>
    </row>
    <row r="162" spans="1:13" ht="12.75">
      <c r="A162" s="48"/>
      <c r="B162" s="5" t="s">
        <v>135</v>
      </c>
      <c r="C162" s="12"/>
      <c r="D162" s="62"/>
      <c r="E162" s="62"/>
      <c r="F162" s="63"/>
      <c r="G162" s="63"/>
      <c r="H162" s="63"/>
      <c r="I162" s="79"/>
      <c r="J162" s="5"/>
      <c r="K162" s="5"/>
      <c r="L162" s="5"/>
      <c r="M162" s="5"/>
    </row>
    <row r="163" spans="1:13" ht="12.75">
      <c r="A163" s="5"/>
      <c r="B163" s="5" t="s">
        <v>75</v>
      </c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ht="13.5" thickBo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ht="15.75">
      <c r="A165" s="20"/>
      <c r="B165" s="22" t="s">
        <v>158</v>
      </c>
      <c r="C165" s="9"/>
      <c r="D165" s="9"/>
      <c r="E165" s="9"/>
      <c r="F165" s="9"/>
      <c r="G165" s="9"/>
      <c r="H165" s="9"/>
      <c r="I165" s="10"/>
      <c r="J165" s="45"/>
      <c r="K165" s="5"/>
      <c r="L165" s="5"/>
      <c r="M165" s="5"/>
    </row>
    <row r="166" spans="1:13" ht="13.5" thickBot="1">
      <c r="A166" s="20"/>
      <c r="B166" s="11" t="s">
        <v>48</v>
      </c>
      <c r="C166" s="43"/>
      <c r="D166" s="53" t="s">
        <v>56</v>
      </c>
      <c r="E166" s="53"/>
      <c r="F166" s="26" t="s">
        <v>57</v>
      </c>
      <c r="G166" s="26" t="s">
        <v>143</v>
      </c>
      <c r="H166" s="53" t="s">
        <v>144</v>
      </c>
      <c r="I166" s="98"/>
      <c r="J166" s="12"/>
      <c r="K166" s="88"/>
      <c r="L166" s="88"/>
      <c r="M166" s="26"/>
    </row>
    <row r="167" spans="1:13" ht="12.75">
      <c r="A167" s="20"/>
      <c r="B167" s="11"/>
      <c r="C167" s="43"/>
      <c r="D167" s="26" t="s">
        <v>13</v>
      </c>
      <c r="E167" s="26" t="s">
        <v>51</v>
      </c>
      <c r="F167" s="26" t="s">
        <v>145</v>
      </c>
      <c r="G167" s="26" t="s">
        <v>157</v>
      </c>
      <c r="H167" s="26" t="s">
        <v>13</v>
      </c>
      <c r="I167" s="59" t="s">
        <v>51</v>
      </c>
      <c r="J167" s="26"/>
      <c r="K167" s="78"/>
      <c r="L167" s="26"/>
      <c r="M167" s="78"/>
    </row>
    <row r="168" spans="1:13" ht="12.75">
      <c r="A168" s="45"/>
      <c r="B168" s="11"/>
      <c r="C168" s="43"/>
      <c r="D168" s="78" t="s">
        <v>49</v>
      </c>
      <c r="E168" s="26" t="s">
        <v>50</v>
      </c>
      <c r="F168" s="26" t="s">
        <v>155</v>
      </c>
      <c r="G168" s="26" t="s">
        <v>146</v>
      </c>
      <c r="H168" s="78" t="s">
        <v>49</v>
      </c>
      <c r="I168" s="59" t="s">
        <v>50</v>
      </c>
      <c r="J168" s="26"/>
      <c r="K168" s="5"/>
      <c r="L168" s="5"/>
      <c r="M168" s="5"/>
    </row>
    <row r="169" spans="1:13" ht="12.75">
      <c r="A169" s="45"/>
      <c r="B169" s="14" t="s">
        <v>85</v>
      </c>
      <c r="C169" s="12"/>
      <c r="D169" s="61">
        <f>($G$19)</f>
        <v>10562.5122</v>
      </c>
      <c r="E169" s="94">
        <f>($H$19)</f>
        <v>35208.373999999996</v>
      </c>
      <c r="F169" s="209">
        <v>2</v>
      </c>
      <c r="G169" s="18">
        <v>6</v>
      </c>
      <c r="H169" s="62">
        <f aca="true" t="shared" si="15" ref="H169:H182">((D169*F169/100)/G169)</f>
        <v>35.208374</v>
      </c>
      <c r="I169" s="64">
        <f aca="true" t="shared" si="16" ref="I169:I182">((E169*F169/100)/G169)</f>
        <v>117.36124666666666</v>
      </c>
      <c r="J169" s="62"/>
      <c r="K169" s="5"/>
      <c r="L169" s="5"/>
      <c r="M169" s="5"/>
    </row>
    <row r="170" spans="1:13" ht="12.75">
      <c r="A170" s="5"/>
      <c r="B170" s="14" t="s">
        <v>86</v>
      </c>
      <c r="C170" s="12"/>
      <c r="D170" s="61">
        <f>($G$20)</f>
        <v>5633.33984</v>
      </c>
      <c r="E170" s="94">
        <f>($H$20)</f>
        <v>28166.6992</v>
      </c>
      <c r="F170" s="209">
        <v>2</v>
      </c>
      <c r="G170" s="18">
        <v>6</v>
      </c>
      <c r="H170" s="62">
        <f t="shared" si="15"/>
        <v>18.777799466666664</v>
      </c>
      <c r="I170" s="64">
        <f t="shared" si="16"/>
        <v>93.88899733333334</v>
      </c>
      <c r="J170" s="62"/>
      <c r="K170" s="5"/>
      <c r="L170" s="5"/>
      <c r="M170" s="5"/>
    </row>
    <row r="171" spans="1:13" ht="12.75">
      <c r="A171" s="5"/>
      <c r="B171" s="14" t="s">
        <v>87</v>
      </c>
      <c r="C171" s="12"/>
      <c r="D171" s="61">
        <f>($G$21)</f>
        <v>8450.009759999999</v>
      </c>
      <c r="E171" s="94">
        <f>($H$21)</f>
        <v>42250.0488</v>
      </c>
      <c r="F171" s="209">
        <v>2</v>
      </c>
      <c r="G171" s="18">
        <v>6</v>
      </c>
      <c r="H171" s="62">
        <f t="shared" si="15"/>
        <v>28.166699199999996</v>
      </c>
      <c r="I171" s="64">
        <f t="shared" si="16"/>
        <v>140.833496</v>
      </c>
      <c r="J171" s="62"/>
      <c r="K171" s="5"/>
      <c r="L171" s="5"/>
      <c r="M171" s="5"/>
    </row>
    <row r="172" spans="1:13" ht="12.75">
      <c r="A172" s="5"/>
      <c r="B172" s="14" t="s">
        <v>88</v>
      </c>
      <c r="C172" s="12"/>
      <c r="D172" s="61">
        <f>($G$22)</f>
        <v>3520.8374</v>
      </c>
      <c r="E172" s="94">
        <f>($H$22)</f>
        <v>35208.373999999996</v>
      </c>
      <c r="F172" s="209">
        <v>2</v>
      </c>
      <c r="G172" s="18">
        <v>6</v>
      </c>
      <c r="H172" s="62">
        <f t="shared" si="15"/>
        <v>11.736124666666667</v>
      </c>
      <c r="I172" s="64">
        <f t="shared" si="16"/>
        <v>117.36124666666666</v>
      </c>
      <c r="J172" s="62"/>
      <c r="K172" s="5"/>
      <c r="L172" s="5"/>
      <c r="M172" s="5"/>
    </row>
    <row r="173" spans="1:13" ht="12.75">
      <c r="A173" s="5"/>
      <c r="B173" s="14" t="s">
        <v>89</v>
      </c>
      <c r="C173" s="12"/>
      <c r="D173" s="61">
        <f>($G$23)</f>
        <v>2816.66992</v>
      </c>
      <c r="E173" s="94">
        <f>($H$23)</f>
        <v>28166.6992</v>
      </c>
      <c r="F173" s="209">
        <v>2</v>
      </c>
      <c r="G173" s="18">
        <v>6</v>
      </c>
      <c r="H173" s="62">
        <f t="shared" si="15"/>
        <v>9.388899733333332</v>
      </c>
      <c r="I173" s="64">
        <f t="shared" si="16"/>
        <v>93.88899733333334</v>
      </c>
      <c r="J173" s="62"/>
      <c r="K173" s="5"/>
      <c r="L173" s="5"/>
      <c r="M173" s="5"/>
    </row>
    <row r="174" spans="1:13" ht="12.75">
      <c r="A174" s="5"/>
      <c r="B174" s="14" t="s">
        <v>90</v>
      </c>
      <c r="C174" s="12"/>
      <c r="D174" s="61">
        <f>($G$24)</f>
        <v>7098.4625</v>
      </c>
      <c r="E174" s="94">
        <f>($H$24)</f>
        <v>14196.925</v>
      </c>
      <c r="F174" s="209">
        <v>2</v>
      </c>
      <c r="G174" s="18">
        <v>6</v>
      </c>
      <c r="H174" s="62">
        <f t="shared" si="15"/>
        <v>23.661541666666665</v>
      </c>
      <c r="I174" s="64">
        <f t="shared" si="16"/>
        <v>47.32308333333333</v>
      </c>
      <c r="J174" s="62"/>
      <c r="K174" s="5"/>
      <c r="L174" s="5"/>
      <c r="M174" s="5"/>
    </row>
    <row r="175" spans="1:13" ht="12.75">
      <c r="A175" s="5"/>
      <c r="B175" s="14" t="s">
        <v>91</v>
      </c>
      <c r="C175" s="12"/>
      <c r="D175" s="61">
        <f>($G$25)</f>
        <v>16900.01952</v>
      </c>
      <c r="E175" s="94">
        <f>($H$25)</f>
        <v>56333.3984</v>
      </c>
      <c r="F175" s="209">
        <v>2</v>
      </c>
      <c r="G175" s="18">
        <v>6</v>
      </c>
      <c r="H175" s="62">
        <f t="shared" si="15"/>
        <v>56.3333984</v>
      </c>
      <c r="I175" s="64">
        <f t="shared" si="16"/>
        <v>187.77799466666667</v>
      </c>
      <c r="J175" s="62"/>
      <c r="K175" s="5"/>
      <c r="L175" s="5"/>
      <c r="M175" s="5"/>
    </row>
    <row r="176" spans="1:13" ht="12.75">
      <c r="A176" s="5"/>
      <c r="B176" s="14" t="s">
        <v>92</v>
      </c>
      <c r="C176" s="12"/>
      <c r="D176" s="61">
        <f>($G$26)</f>
        <v>14196.925</v>
      </c>
      <c r="E176" s="94">
        <f>($H$26)</f>
        <v>28393.85</v>
      </c>
      <c r="F176" s="209">
        <v>2</v>
      </c>
      <c r="G176" s="18">
        <v>6</v>
      </c>
      <c r="H176" s="62">
        <f t="shared" si="15"/>
        <v>47.32308333333333</v>
      </c>
      <c r="I176" s="64">
        <f t="shared" si="16"/>
        <v>94.64616666666666</v>
      </c>
      <c r="J176" s="62"/>
      <c r="K176" s="5"/>
      <c r="L176" s="5"/>
      <c r="M176" s="5"/>
    </row>
    <row r="177" spans="1:13" ht="12.75">
      <c r="A177" s="5"/>
      <c r="B177" s="14" t="s">
        <v>126</v>
      </c>
      <c r="C177" s="12"/>
      <c r="D177" s="61">
        <f>($G$27)</f>
        <v>743.726332</v>
      </c>
      <c r="E177" s="94">
        <f>($H$27)</f>
        <v>7437.263320000001</v>
      </c>
      <c r="F177" s="209">
        <v>2</v>
      </c>
      <c r="G177" s="18">
        <v>6</v>
      </c>
      <c r="H177" s="62">
        <f t="shared" si="15"/>
        <v>2.479087773333333</v>
      </c>
      <c r="I177" s="64">
        <f t="shared" si="16"/>
        <v>24.790877733333335</v>
      </c>
      <c r="J177" s="62"/>
      <c r="K177" s="5"/>
      <c r="L177" s="5"/>
      <c r="M177" s="5"/>
    </row>
    <row r="178" spans="1:13" ht="12.75">
      <c r="A178" s="5"/>
      <c r="B178" s="14" t="s">
        <v>93</v>
      </c>
      <c r="C178" s="12"/>
      <c r="D178" s="61">
        <f>($G$28)</f>
        <v>2112.5024399999998</v>
      </c>
      <c r="E178" s="94">
        <f>($H$28)</f>
        <v>21125.0244</v>
      </c>
      <c r="F178" s="209">
        <v>2</v>
      </c>
      <c r="G178" s="18">
        <v>6</v>
      </c>
      <c r="H178" s="62">
        <f t="shared" si="15"/>
        <v>7.041674799999999</v>
      </c>
      <c r="I178" s="64">
        <f t="shared" si="16"/>
        <v>70.416748</v>
      </c>
      <c r="J178" s="62"/>
      <c r="K178" s="5"/>
      <c r="L178" s="5"/>
      <c r="M178" s="5"/>
    </row>
    <row r="179" spans="1:13" ht="12.75">
      <c r="A179" s="5"/>
      <c r="B179" s="14" t="s">
        <v>94</v>
      </c>
      <c r="C179" s="12"/>
      <c r="D179" s="61">
        <f>($G$29)</f>
        <v>2112.5024399999998</v>
      </c>
      <c r="E179" s="62">
        <f>($H$29)</f>
        <v>21125.0244</v>
      </c>
      <c r="F179" s="209">
        <v>2</v>
      </c>
      <c r="G179" s="18">
        <v>6</v>
      </c>
      <c r="H179" s="62">
        <f t="shared" si="15"/>
        <v>7.041674799999999</v>
      </c>
      <c r="I179" s="64">
        <f t="shared" si="16"/>
        <v>70.416748</v>
      </c>
      <c r="J179" s="62"/>
      <c r="K179" s="5"/>
      <c r="L179" s="5"/>
      <c r="M179" s="5"/>
    </row>
    <row r="180" spans="1:13" ht="12.75">
      <c r="A180" s="5"/>
      <c r="B180" s="14" t="s">
        <v>95</v>
      </c>
      <c r="C180" s="12"/>
      <c r="D180" s="61">
        <f>($G$30)</f>
        <v>3520.8374</v>
      </c>
      <c r="E180" s="94">
        <f>($H$30)</f>
        <v>35208.373999999996</v>
      </c>
      <c r="F180" s="209">
        <v>2</v>
      </c>
      <c r="G180" s="99">
        <v>6</v>
      </c>
      <c r="H180" s="62">
        <f t="shared" si="15"/>
        <v>11.736124666666667</v>
      </c>
      <c r="I180" s="64">
        <f t="shared" si="16"/>
        <v>117.36124666666666</v>
      </c>
      <c r="J180" s="62"/>
      <c r="K180" s="5"/>
      <c r="L180" s="5"/>
      <c r="M180" s="5"/>
    </row>
    <row r="181" spans="1:13" ht="12.75">
      <c r="A181" s="5"/>
      <c r="B181" s="14" t="s">
        <v>96</v>
      </c>
      <c r="C181" s="12"/>
      <c r="D181" s="61">
        <f>($G$31)</f>
        <v>7745.84228</v>
      </c>
      <c r="E181" s="94">
        <f>($H$31)</f>
        <v>77458.4228</v>
      </c>
      <c r="F181" s="209">
        <v>2</v>
      </c>
      <c r="G181" s="99">
        <v>6</v>
      </c>
      <c r="H181" s="62">
        <f t="shared" si="15"/>
        <v>25.819474266666663</v>
      </c>
      <c r="I181" s="64">
        <f t="shared" si="16"/>
        <v>258.1947426666667</v>
      </c>
      <c r="J181" s="62"/>
      <c r="K181" s="5"/>
      <c r="L181" s="5"/>
      <c r="M181" s="5"/>
    </row>
    <row r="182" spans="1:13" ht="12.75">
      <c r="A182" s="5"/>
      <c r="B182" s="14" t="s">
        <v>147</v>
      </c>
      <c r="C182" s="12"/>
      <c r="D182" s="95">
        <f>($G$32)</f>
        <v>11266.67968</v>
      </c>
      <c r="E182" s="96">
        <f>($H$32)</f>
        <v>56333.3984</v>
      </c>
      <c r="F182" s="209">
        <v>2</v>
      </c>
      <c r="G182" s="62">
        <v>6</v>
      </c>
      <c r="H182" s="62">
        <f t="shared" si="15"/>
        <v>37.55559893333333</v>
      </c>
      <c r="I182" s="64">
        <f t="shared" si="16"/>
        <v>187.77799466666667</v>
      </c>
      <c r="J182" s="62"/>
      <c r="K182" s="5"/>
      <c r="L182" s="5"/>
      <c r="M182" s="5"/>
    </row>
    <row r="183" spans="1:13" ht="13.5" thickBot="1">
      <c r="A183" s="5"/>
      <c r="B183" s="37" t="s">
        <v>3</v>
      </c>
      <c r="C183" s="38"/>
      <c r="D183" s="97">
        <f>SUM(D169:D182)</f>
        <v>96680.866712</v>
      </c>
      <c r="E183" s="67">
        <f>SUM(E169:E182)</f>
        <v>486611.87592</v>
      </c>
      <c r="F183" s="81"/>
      <c r="G183" s="67"/>
      <c r="H183" s="67">
        <f>SUM(H169:H182)</f>
        <v>322.26955570666667</v>
      </c>
      <c r="I183" s="69">
        <f>SUM(I169:I182)</f>
        <v>1622.0395864</v>
      </c>
      <c r="J183" s="62"/>
      <c r="K183" s="5"/>
      <c r="L183" s="5"/>
      <c r="M183" s="5"/>
    </row>
    <row r="184" spans="1:13" ht="12.75">
      <c r="A184" s="5"/>
      <c r="B184" s="43" t="s">
        <v>156</v>
      </c>
      <c r="C184" s="12"/>
      <c r="D184" s="62"/>
      <c r="E184" s="62"/>
      <c r="F184" s="63"/>
      <c r="G184" s="62"/>
      <c r="H184" s="62"/>
      <c r="I184" s="62"/>
      <c r="J184" s="62"/>
      <c r="K184" s="5"/>
      <c r="L184" s="5"/>
      <c r="M184" s="5"/>
    </row>
    <row r="185" spans="1:13" ht="12.75">
      <c r="A185" s="5"/>
      <c r="B185" s="43" t="s">
        <v>178</v>
      </c>
      <c r="C185" s="12"/>
      <c r="D185" s="62"/>
      <c r="E185" s="62"/>
      <c r="F185" s="63"/>
      <c r="G185" s="62"/>
      <c r="H185" s="62"/>
      <c r="I185" s="62"/>
      <c r="J185" s="62"/>
      <c r="K185" s="5"/>
      <c r="L185" s="5"/>
      <c r="M185" s="5"/>
    </row>
    <row r="186" spans="1:13" ht="12.75">
      <c r="A186" s="5"/>
      <c r="B186" s="43" t="s">
        <v>177</v>
      </c>
      <c r="C186" s="12"/>
      <c r="D186" s="62"/>
      <c r="E186" s="62"/>
      <c r="F186" s="63"/>
      <c r="G186" s="62"/>
      <c r="H186" s="62"/>
      <c r="I186" s="62"/>
      <c r="J186" s="62"/>
      <c r="K186" s="5"/>
      <c r="L186" s="5"/>
      <c r="M186" s="5"/>
    </row>
    <row r="187" spans="1:13" ht="12.75">
      <c r="A187" s="5"/>
      <c r="B187" s="43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ht="15.75">
      <c r="A189" s="7" t="s">
        <v>15</v>
      </c>
      <c r="B189" s="46" t="s">
        <v>194</v>
      </c>
      <c r="C189" s="47"/>
      <c r="D189" s="47"/>
      <c r="E189" s="100"/>
      <c r="F189" s="47"/>
      <c r="G189" s="47"/>
      <c r="H189" s="47"/>
      <c r="I189" s="47"/>
      <c r="J189" s="5"/>
      <c r="K189" s="5"/>
      <c r="L189" s="5"/>
      <c r="M189" s="5"/>
    </row>
    <row r="190" spans="1:13" ht="13.5" thickBot="1">
      <c r="A190" s="5"/>
      <c r="B190" s="101" t="s">
        <v>195</v>
      </c>
      <c r="C190" s="47"/>
      <c r="D190" s="47"/>
      <c r="E190" s="47"/>
      <c r="F190" s="47"/>
      <c r="G190" s="47"/>
      <c r="H190" s="47"/>
      <c r="I190" s="47"/>
      <c r="J190" s="5"/>
      <c r="K190" s="5"/>
      <c r="L190" s="5"/>
      <c r="M190" s="5"/>
    </row>
    <row r="191" spans="1:13" ht="12.75">
      <c r="A191" s="5"/>
      <c r="B191" s="102" t="s">
        <v>14</v>
      </c>
      <c r="C191" s="103" t="s">
        <v>16</v>
      </c>
      <c r="D191" s="103" t="s">
        <v>17</v>
      </c>
      <c r="E191" s="103" t="s">
        <v>18</v>
      </c>
      <c r="F191" s="103" t="s">
        <v>19</v>
      </c>
      <c r="G191" s="104" t="s">
        <v>20</v>
      </c>
      <c r="H191" s="105" t="s">
        <v>83</v>
      </c>
      <c r="I191" s="106" t="s">
        <v>21</v>
      </c>
      <c r="J191" s="88"/>
      <c r="K191" s="5"/>
      <c r="L191" s="5"/>
      <c r="M191" s="5"/>
    </row>
    <row r="192" spans="1:13" ht="12.75">
      <c r="A192" s="5"/>
      <c r="B192" s="11" t="s">
        <v>22</v>
      </c>
      <c r="C192" s="12"/>
      <c r="D192" s="70" t="s">
        <v>23</v>
      </c>
      <c r="E192" s="70" t="s">
        <v>24</v>
      </c>
      <c r="F192" s="70" t="s">
        <v>25</v>
      </c>
      <c r="G192" s="107"/>
      <c r="H192" s="108" t="s">
        <v>26</v>
      </c>
      <c r="I192" s="13"/>
      <c r="J192" s="5"/>
      <c r="K192" s="5"/>
      <c r="L192" s="5"/>
      <c r="M192" s="5"/>
    </row>
    <row r="193" spans="1:13" ht="13.5" thickBot="1">
      <c r="A193" s="5"/>
      <c r="B193" s="14"/>
      <c r="C193" s="12"/>
      <c r="D193" s="70"/>
      <c r="E193" s="70" t="s">
        <v>27</v>
      </c>
      <c r="F193" s="12"/>
      <c r="G193" s="109"/>
      <c r="H193" s="108" t="s">
        <v>28</v>
      </c>
      <c r="I193" s="13"/>
      <c r="J193" s="5"/>
      <c r="K193" s="5"/>
      <c r="L193" s="5"/>
      <c r="M193" s="5"/>
    </row>
    <row r="194" spans="1:13" ht="13.5" thickBot="1">
      <c r="A194" s="102" t="s">
        <v>63</v>
      </c>
      <c r="B194" s="44">
        <f>($G$64)</f>
        <v>82024.15388</v>
      </c>
      <c r="C194" s="44">
        <f>(B194/264)</f>
        <v>310.6975525757576</v>
      </c>
      <c r="D194" s="18">
        <v>264</v>
      </c>
      <c r="E194" s="18">
        <v>225</v>
      </c>
      <c r="F194" s="263">
        <v>12</v>
      </c>
      <c r="G194" s="110">
        <f>(C194/F194)*(D194/E194)</f>
        <v>30.379316251851854</v>
      </c>
      <c r="H194" s="111">
        <f>(G194*(30/100))</f>
        <v>9.113794875555556</v>
      </c>
      <c r="I194" s="112">
        <f>(G194+H194)</f>
        <v>39.49311112740741</v>
      </c>
      <c r="J194" s="5"/>
      <c r="K194" s="5"/>
      <c r="L194" s="5"/>
      <c r="M194" s="5"/>
    </row>
    <row r="195" spans="1:13" ht="13.5" thickBot="1">
      <c r="A195" s="113" t="s">
        <v>64</v>
      </c>
      <c r="B195" s="114">
        <f>($H$64)</f>
        <v>254181.7452</v>
      </c>
      <c r="C195" s="114">
        <f>(B195/264)</f>
        <v>962.809640909091</v>
      </c>
      <c r="D195" s="115">
        <v>264</v>
      </c>
      <c r="E195" s="115">
        <v>225</v>
      </c>
      <c r="F195" s="263">
        <v>12</v>
      </c>
      <c r="G195" s="116">
        <f>(C195/F195)*(D195/E195)</f>
        <v>94.14138711111111</v>
      </c>
      <c r="H195" s="111">
        <f>(G195*(30/100))</f>
        <v>28.242416133333332</v>
      </c>
      <c r="I195" s="112">
        <f>(G195+H195)</f>
        <v>122.38380324444445</v>
      </c>
      <c r="J195" s="5"/>
      <c r="K195" s="5"/>
      <c r="L195" s="5"/>
      <c r="M195" s="5"/>
    </row>
    <row r="196" spans="1:13" ht="12.75">
      <c r="A196" s="5"/>
      <c r="B196" s="117" t="s">
        <v>29</v>
      </c>
      <c r="C196" s="118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ht="12.75">
      <c r="A197" s="5"/>
      <c r="B197" s="117" t="s">
        <v>65</v>
      </c>
      <c r="C197" s="118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ht="12.75">
      <c r="A198" s="5"/>
      <c r="B198" s="117" t="s">
        <v>159</v>
      </c>
      <c r="C198" s="118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ht="12.75">
      <c r="A199" s="5"/>
      <c r="B199" s="5"/>
      <c r="C199" s="119" t="s">
        <v>30</v>
      </c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ht="12.75">
      <c r="A200" s="5"/>
      <c r="B200" s="5"/>
      <c r="C200" s="119" t="s">
        <v>160</v>
      </c>
      <c r="D200" s="120"/>
      <c r="E200" s="120"/>
      <c r="F200" s="120"/>
      <c r="G200" s="5"/>
      <c r="H200" s="5"/>
      <c r="I200" s="5"/>
      <c r="J200" s="5"/>
      <c r="K200" s="5"/>
      <c r="L200" s="5"/>
      <c r="M200" s="5"/>
    </row>
    <row r="201" spans="1:13" ht="12.75">
      <c r="A201" s="5"/>
      <c r="B201" s="5"/>
      <c r="C201" s="85" t="s">
        <v>161</v>
      </c>
      <c r="D201" s="120"/>
      <c r="E201" s="120"/>
      <c r="F201" s="120"/>
      <c r="G201" s="5"/>
      <c r="H201" s="5"/>
      <c r="I201" s="5"/>
      <c r="J201" s="5"/>
      <c r="K201" s="5"/>
      <c r="L201" s="5"/>
      <c r="M201" s="5"/>
    </row>
    <row r="202" spans="1:13" ht="12.75">
      <c r="A202" s="5"/>
      <c r="B202" s="5"/>
      <c r="C202" s="85" t="s">
        <v>162</v>
      </c>
      <c r="D202" s="120"/>
      <c r="E202" s="120"/>
      <c r="F202" s="120"/>
      <c r="G202" s="5"/>
      <c r="H202" s="5"/>
      <c r="I202" s="5"/>
      <c r="J202" s="5"/>
      <c r="K202" s="5"/>
      <c r="L202" s="5"/>
      <c r="M202" s="5"/>
    </row>
    <row r="203" spans="1:13" ht="12.75">
      <c r="A203" s="5"/>
      <c r="B203" s="5"/>
      <c r="C203" s="85" t="s">
        <v>164</v>
      </c>
      <c r="D203" s="120"/>
      <c r="E203" s="120"/>
      <c r="F203" s="120"/>
      <c r="G203" s="5"/>
      <c r="H203" s="5"/>
      <c r="I203" s="5"/>
      <c r="J203" s="5"/>
      <c r="K203" s="5"/>
      <c r="L203" s="5"/>
      <c r="M203" s="5"/>
    </row>
    <row r="204" spans="1:13" ht="12.75">
      <c r="A204" s="5"/>
      <c r="B204" s="5" t="s">
        <v>31</v>
      </c>
      <c r="C204" s="117" t="s">
        <v>163</v>
      </c>
      <c r="D204" s="120"/>
      <c r="E204" s="120"/>
      <c r="F204" s="120"/>
      <c r="G204" s="5"/>
      <c r="H204" s="5"/>
      <c r="I204" s="5"/>
      <c r="J204" s="5"/>
      <c r="K204" s="5"/>
      <c r="L204" s="5"/>
      <c r="M204" s="5"/>
    </row>
    <row r="205" spans="1:13" ht="12.75">
      <c r="A205" s="5"/>
      <c r="B205" s="5" t="s">
        <v>66</v>
      </c>
      <c r="C205" s="5"/>
      <c r="D205" s="120"/>
      <c r="E205" s="120"/>
      <c r="F205" s="120"/>
      <c r="G205" s="5"/>
      <c r="H205" s="5"/>
      <c r="I205" s="5"/>
      <c r="J205" s="5"/>
      <c r="K205" s="5"/>
      <c r="L205" s="5"/>
      <c r="M205" s="5"/>
    </row>
    <row r="206" spans="1:13" ht="12.75">
      <c r="A206" s="5"/>
      <c r="B206" s="5" t="s">
        <v>84</v>
      </c>
      <c r="C206" s="5"/>
      <c r="D206" s="120"/>
      <c r="E206" s="120"/>
      <c r="F206" s="120"/>
      <c r="G206" s="5"/>
      <c r="H206" s="5"/>
      <c r="I206" s="5"/>
      <c r="J206" s="5"/>
      <c r="K206" s="5"/>
      <c r="L206" s="5"/>
      <c r="M206" s="5"/>
    </row>
    <row r="207" spans="1:13" ht="12.75">
      <c r="A207" s="5"/>
      <c r="B207" s="20"/>
      <c r="C207" s="5"/>
      <c r="D207" s="120"/>
      <c r="E207" s="120"/>
      <c r="F207" s="120"/>
      <c r="G207" s="5"/>
      <c r="H207" s="5"/>
      <c r="I207" s="5"/>
      <c r="J207" s="5"/>
      <c r="K207" s="5"/>
      <c r="L207" s="5"/>
      <c r="M207" s="5"/>
    </row>
    <row r="208" spans="1:13" ht="13.5" thickBot="1">
      <c r="A208" s="5"/>
      <c r="B208" s="101" t="s">
        <v>120</v>
      </c>
      <c r="C208" s="121"/>
      <c r="D208" s="122"/>
      <c r="E208" s="122"/>
      <c r="F208" s="122"/>
      <c r="G208" s="47"/>
      <c r="H208" s="47"/>
      <c r="I208" s="47"/>
      <c r="J208" s="47"/>
      <c r="K208" s="5"/>
      <c r="L208" s="5"/>
      <c r="M208" s="70"/>
    </row>
    <row r="209" spans="1:13" ht="12.75">
      <c r="A209" s="5"/>
      <c r="B209" s="102" t="s">
        <v>32</v>
      </c>
      <c r="C209" s="103" t="s">
        <v>33</v>
      </c>
      <c r="D209" s="103" t="s">
        <v>34</v>
      </c>
      <c r="E209" s="103" t="s">
        <v>35</v>
      </c>
      <c r="F209" s="103" t="s">
        <v>36</v>
      </c>
      <c r="G209" s="103" t="s">
        <v>79</v>
      </c>
      <c r="H209" s="103"/>
      <c r="I209" s="103" t="s">
        <v>39</v>
      </c>
      <c r="J209" s="106" t="s">
        <v>21</v>
      </c>
      <c r="K209" s="5"/>
      <c r="L209" s="5"/>
      <c r="M209" s="70"/>
    </row>
    <row r="210" spans="1:13" ht="13.5" thickBot="1">
      <c r="A210" s="5"/>
      <c r="B210" s="11" t="s">
        <v>40</v>
      </c>
      <c r="C210" s="70" t="s">
        <v>41</v>
      </c>
      <c r="D210" s="70"/>
      <c r="E210" s="70"/>
      <c r="F210" s="70"/>
      <c r="G210" s="70"/>
      <c r="H210" s="70"/>
      <c r="I210" s="70"/>
      <c r="J210" s="59"/>
      <c r="K210" s="5"/>
      <c r="L210" s="5"/>
      <c r="M210" s="70"/>
    </row>
    <row r="211" spans="1:13" ht="12.75">
      <c r="A211" s="102" t="s">
        <v>63</v>
      </c>
      <c r="B211" s="123">
        <f>(I194*(2/12))</f>
        <v>6.582185187901235</v>
      </c>
      <c r="C211" s="123">
        <f>(I194*(5/12))</f>
        <v>16.45546296975309</v>
      </c>
      <c r="D211" s="79">
        <f>(I194*(0.75/12))</f>
        <v>2.468319445462963</v>
      </c>
      <c r="E211" s="79">
        <f>(I194*(1.5/12))</f>
        <v>4.936638890925926</v>
      </c>
      <c r="F211" s="79">
        <f>(I194*(1/12))</f>
        <v>3.2910925939506175</v>
      </c>
      <c r="G211" s="79">
        <f>(I194*(1/12))</f>
        <v>3.2910925939506175</v>
      </c>
      <c r="H211" s="123"/>
      <c r="I211" s="123">
        <f>(I194*(0.75/12))</f>
        <v>2.468319445462963</v>
      </c>
      <c r="J211" s="124">
        <f>(I211+H211+G211+F211+E211+D211+C211+B211)</f>
        <v>39.49311112740742</v>
      </c>
      <c r="K211" s="5"/>
      <c r="L211" s="5"/>
      <c r="M211" s="70"/>
    </row>
    <row r="212" spans="1:13" ht="13.5" thickBot="1">
      <c r="A212" s="113" t="s">
        <v>64</v>
      </c>
      <c r="B212" s="125">
        <f>(I195*(2/12))</f>
        <v>20.39730054074074</v>
      </c>
      <c r="C212" s="125">
        <f>(I195*(5/12))</f>
        <v>50.99325135185185</v>
      </c>
      <c r="D212" s="126">
        <f>(I195*(0.75/12))</f>
        <v>7.648987702777778</v>
      </c>
      <c r="E212" s="126">
        <f>(I195*(1.5/12))</f>
        <v>15.297975405555556</v>
      </c>
      <c r="F212" s="126">
        <f>(I195*(1/12))</f>
        <v>10.19865027037037</v>
      </c>
      <c r="G212" s="126">
        <f>(I195*(1/12))</f>
        <v>10.19865027037037</v>
      </c>
      <c r="H212" s="125"/>
      <c r="I212" s="125">
        <f>(I195*(0.75/12))</f>
        <v>7.648987702777778</v>
      </c>
      <c r="J212" s="112">
        <f>(I212+H212+G212+F212+E212+D212+C212+B212)</f>
        <v>122.38380324444445</v>
      </c>
      <c r="K212" s="5"/>
      <c r="L212" s="5"/>
      <c r="M212" s="18"/>
    </row>
    <row r="213" spans="1:13" ht="12.75">
      <c r="A213" s="5"/>
      <c r="B213" s="5" t="s">
        <v>67</v>
      </c>
      <c r="C213" s="43"/>
      <c r="D213" s="120"/>
      <c r="E213" s="120"/>
      <c r="F213" s="120"/>
      <c r="G213" s="5"/>
      <c r="H213" s="5"/>
      <c r="I213" s="5"/>
      <c r="J213" s="5"/>
      <c r="K213" s="5"/>
      <c r="L213" s="5"/>
      <c r="M213" s="12"/>
    </row>
    <row r="214" spans="1:13" ht="12.75">
      <c r="A214" s="5"/>
      <c r="B214" s="5" t="s">
        <v>42</v>
      </c>
      <c r="C214" s="118"/>
      <c r="D214" s="5"/>
      <c r="E214" s="5"/>
      <c r="F214" s="5"/>
      <c r="G214" s="5"/>
      <c r="H214" s="5"/>
      <c r="I214" s="5"/>
      <c r="J214" s="5"/>
      <c r="K214" s="5"/>
      <c r="L214" s="5"/>
      <c r="M214" s="12"/>
    </row>
    <row r="215" spans="1:13" ht="12.75">
      <c r="A215" s="5"/>
      <c r="B215" s="5" t="s">
        <v>80</v>
      </c>
      <c r="C215" s="118"/>
      <c r="D215" s="5"/>
      <c r="E215" s="5"/>
      <c r="F215" s="5"/>
      <c r="G215" s="5"/>
      <c r="H215" s="5"/>
      <c r="I215" s="5"/>
      <c r="J215" s="5"/>
      <c r="K215" s="5"/>
      <c r="L215" s="5"/>
      <c r="M215" s="12"/>
    </row>
    <row r="216" spans="1:13" ht="12.75">
      <c r="A216" s="5"/>
      <c r="B216" s="5"/>
      <c r="C216" s="118"/>
      <c r="D216" s="5"/>
      <c r="E216" s="5"/>
      <c r="F216" s="5"/>
      <c r="G216" s="5"/>
      <c r="H216" s="5"/>
      <c r="I216" s="5"/>
      <c r="J216" s="5"/>
      <c r="K216" s="5"/>
      <c r="L216" s="5"/>
      <c r="M216" s="12"/>
    </row>
    <row r="217" spans="1:13" ht="13.5" thickBot="1">
      <c r="A217" s="5"/>
      <c r="B217" s="101" t="s">
        <v>196</v>
      </c>
      <c r="C217" s="127"/>
      <c r="D217" s="47"/>
      <c r="E217" s="47"/>
      <c r="F217" s="47"/>
      <c r="G217" s="47"/>
      <c r="H217" s="5"/>
      <c r="I217" s="5"/>
      <c r="J217" s="5"/>
      <c r="K217" s="5"/>
      <c r="L217" s="5"/>
      <c r="M217" s="12"/>
    </row>
    <row r="218" spans="1:13" ht="12.75">
      <c r="A218" s="5"/>
      <c r="B218" s="105" t="s">
        <v>43</v>
      </c>
      <c r="C218" s="128" t="s">
        <v>122</v>
      </c>
      <c r="D218" s="128" t="s">
        <v>39</v>
      </c>
      <c r="E218" s="128" t="s">
        <v>44</v>
      </c>
      <c r="F218" s="128" t="s">
        <v>68</v>
      </c>
      <c r="G218" s="129" t="s">
        <v>21</v>
      </c>
      <c r="H218" s="5"/>
      <c r="I218" s="26"/>
      <c r="J218" s="26"/>
      <c r="K218" s="5"/>
      <c r="L218" s="5"/>
      <c r="M218" s="12"/>
    </row>
    <row r="219" spans="1:13" ht="13.5" thickBot="1">
      <c r="A219" s="5"/>
      <c r="B219" s="130"/>
      <c r="C219" s="26" t="s">
        <v>123</v>
      </c>
      <c r="D219" s="26"/>
      <c r="E219" s="26"/>
      <c r="F219" s="26" t="s">
        <v>41</v>
      </c>
      <c r="G219" s="131"/>
      <c r="H219" s="5"/>
      <c r="I219" s="26"/>
      <c r="J219" s="26"/>
      <c r="K219" s="5"/>
      <c r="L219" s="5"/>
      <c r="M219" s="12"/>
    </row>
    <row r="220" spans="1:13" ht="12.75">
      <c r="A220" s="102" t="s">
        <v>63</v>
      </c>
      <c r="B220" s="44">
        <f>($I$86)</f>
        <v>6.126070376712329</v>
      </c>
      <c r="C220" s="79">
        <f>(B220*(1/20))</f>
        <v>0.30630351883561646</v>
      </c>
      <c r="D220" s="79">
        <f>(B220*(1/60))</f>
        <v>0.10210117294520549</v>
      </c>
      <c r="E220" s="79">
        <f>(B220*(1/30))</f>
        <v>0.20420234589041097</v>
      </c>
      <c r="F220" s="79">
        <f>(B220*(1/2))</f>
        <v>3.0630351883561646</v>
      </c>
      <c r="G220" s="132">
        <f>SUM(C220:F220)</f>
        <v>3.6756422260273975</v>
      </c>
      <c r="H220" s="5"/>
      <c r="I220" s="26"/>
      <c r="J220" s="26"/>
      <c r="K220" s="5"/>
      <c r="L220" s="5"/>
      <c r="M220" s="12"/>
    </row>
    <row r="221" spans="1:13" ht="13.5" thickBot="1">
      <c r="A221" s="113" t="s">
        <v>64</v>
      </c>
      <c r="B221" s="114">
        <f>($J$86)</f>
        <v>12.252140753424658</v>
      </c>
      <c r="C221" s="126">
        <f>(B221*(1/20))</f>
        <v>0.6126070376712329</v>
      </c>
      <c r="D221" s="126">
        <f>(B221*(1/60))</f>
        <v>0.20420234589041097</v>
      </c>
      <c r="E221" s="126">
        <f>(B221*(1/30))</f>
        <v>0.40840469178082195</v>
      </c>
      <c r="F221" s="126">
        <f>(B221*(1/2))</f>
        <v>6.126070376712329</v>
      </c>
      <c r="G221" s="133">
        <f>SUM(C221:F221)</f>
        <v>7.351284452054795</v>
      </c>
      <c r="H221" s="5"/>
      <c r="I221" s="44"/>
      <c r="J221" s="44"/>
      <c r="K221" s="5"/>
      <c r="L221" s="5"/>
      <c r="M221" s="12"/>
    </row>
    <row r="222" spans="1:13" ht="12.75">
      <c r="A222" s="5"/>
      <c r="B222" s="5" t="s">
        <v>124</v>
      </c>
      <c r="C222" s="18"/>
      <c r="D222" s="18"/>
      <c r="E222" s="18"/>
      <c r="F222" s="18"/>
      <c r="G222" s="18"/>
      <c r="H222" s="18"/>
      <c r="I222" s="44"/>
      <c r="J222" s="44"/>
      <c r="K222" s="5"/>
      <c r="L222" s="5"/>
      <c r="M222" s="12"/>
    </row>
    <row r="223" spans="1:13" ht="12.75">
      <c r="A223" s="5"/>
      <c r="B223" s="5" t="s">
        <v>165</v>
      </c>
      <c r="C223" s="12"/>
      <c r="D223" s="12"/>
      <c r="E223" s="12"/>
      <c r="F223" s="12"/>
      <c r="G223" s="5"/>
      <c r="H223" s="12"/>
      <c r="I223" s="18"/>
      <c r="J223" s="5"/>
      <c r="K223" s="5"/>
      <c r="L223" s="5"/>
      <c r="M223" s="12"/>
    </row>
    <row r="224" spans="1:13" ht="12.75">
      <c r="A224" s="5"/>
      <c r="B224" s="20"/>
      <c r="C224" s="12"/>
      <c r="D224" s="12"/>
      <c r="E224" s="12"/>
      <c r="F224" s="12"/>
      <c r="G224" s="5"/>
      <c r="H224" s="12"/>
      <c r="I224" s="18"/>
      <c r="J224" s="5"/>
      <c r="K224" s="5"/>
      <c r="L224" s="5"/>
      <c r="M224" s="12"/>
    </row>
    <row r="225" spans="1:13" ht="13.5" thickBot="1">
      <c r="A225" s="5"/>
      <c r="B225" s="101" t="s">
        <v>197</v>
      </c>
      <c r="C225" s="47"/>
      <c r="D225" s="47"/>
      <c r="E225" s="47"/>
      <c r="F225" s="47"/>
      <c r="G225" s="47"/>
      <c r="H225" s="47"/>
      <c r="I225" s="47"/>
      <c r="J225" s="5"/>
      <c r="K225" s="5"/>
      <c r="L225" s="5"/>
      <c r="M225" s="12"/>
    </row>
    <row r="226" spans="1:13" ht="12.75">
      <c r="A226" s="5"/>
      <c r="B226" s="102" t="s">
        <v>14</v>
      </c>
      <c r="C226" s="103" t="s">
        <v>16</v>
      </c>
      <c r="D226" s="103" t="s">
        <v>17</v>
      </c>
      <c r="E226" s="103" t="s">
        <v>18</v>
      </c>
      <c r="F226" s="103" t="s">
        <v>19</v>
      </c>
      <c r="G226" s="104" t="s">
        <v>20</v>
      </c>
      <c r="H226" s="105" t="s">
        <v>83</v>
      </c>
      <c r="I226" s="106" t="s">
        <v>21</v>
      </c>
      <c r="J226" s="88"/>
      <c r="K226" s="5"/>
      <c r="L226" s="5"/>
      <c r="M226" s="12"/>
    </row>
    <row r="227" spans="1:13" ht="12.75">
      <c r="A227" s="5"/>
      <c r="B227" s="11" t="s">
        <v>22</v>
      </c>
      <c r="C227" s="12"/>
      <c r="D227" s="70" t="s">
        <v>23</v>
      </c>
      <c r="E227" s="70" t="s">
        <v>24</v>
      </c>
      <c r="F227" s="70" t="s">
        <v>25</v>
      </c>
      <c r="G227" s="107"/>
      <c r="H227" s="108" t="s">
        <v>26</v>
      </c>
      <c r="I227" s="13"/>
      <c r="J227" s="5"/>
      <c r="K227" s="5"/>
      <c r="L227" s="5"/>
      <c r="M227" s="12"/>
    </row>
    <row r="228" spans="1:13" ht="13.5" thickBot="1">
      <c r="A228" s="5"/>
      <c r="B228" s="14"/>
      <c r="C228" s="12"/>
      <c r="D228" s="70"/>
      <c r="E228" s="70" t="s">
        <v>27</v>
      </c>
      <c r="F228" s="12"/>
      <c r="G228" s="109"/>
      <c r="H228" s="108" t="s">
        <v>28</v>
      </c>
      <c r="I228" s="13"/>
      <c r="J228" s="5"/>
      <c r="K228" s="5"/>
      <c r="L228" s="5"/>
      <c r="M228" s="12"/>
    </row>
    <row r="229" spans="1:13" ht="13.5" thickBot="1">
      <c r="A229" s="102" t="s">
        <v>63</v>
      </c>
      <c r="B229" s="44">
        <f>($G$112)</f>
        <v>655590.896344</v>
      </c>
      <c r="C229" s="44">
        <f>(B229/264)</f>
        <v>2483.2988497878787</v>
      </c>
      <c r="D229" s="18">
        <v>264</v>
      </c>
      <c r="E229" s="18">
        <v>225</v>
      </c>
      <c r="F229" s="263">
        <v>10</v>
      </c>
      <c r="G229" s="110">
        <f>(C229/F229)*(D229/E229)</f>
        <v>291.37373170844444</v>
      </c>
      <c r="H229" s="111">
        <f>(G229*(30/100))</f>
        <v>87.41211951253332</v>
      </c>
      <c r="I229" s="112">
        <f>(G229+H229)</f>
        <v>378.78585122097775</v>
      </c>
      <c r="J229" s="5"/>
      <c r="K229" s="5"/>
      <c r="L229" s="5"/>
      <c r="M229" s="12"/>
    </row>
    <row r="230" spans="1:13" ht="13.5" thickBot="1">
      <c r="A230" s="113" t="s">
        <v>64</v>
      </c>
      <c r="B230" s="114">
        <f>($H$112)</f>
        <v>2300465.8762399997</v>
      </c>
      <c r="C230" s="114">
        <f>(B230/264)</f>
        <v>8713.885894848483</v>
      </c>
      <c r="D230" s="115">
        <v>264</v>
      </c>
      <c r="E230" s="115">
        <v>225</v>
      </c>
      <c r="F230" s="263">
        <v>10</v>
      </c>
      <c r="G230" s="116">
        <f>(C230/F230)*(D230/E230)</f>
        <v>1022.4292783288887</v>
      </c>
      <c r="H230" s="111">
        <f>(G230*(30/100))</f>
        <v>306.7287834986666</v>
      </c>
      <c r="I230" s="112">
        <f>(G230+H230)</f>
        <v>1329.1580618275552</v>
      </c>
      <c r="J230" s="5"/>
      <c r="K230" s="5"/>
      <c r="L230" s="5"/>
      <c r="M230" s="12"/>
    </row>
    <row r="231" spans="1:13" ht="12.75">
      <c r="A231" s="5"/>
      <c r="B231" s="117" t="s">
        <v>29</v>
      </c>
      <c r="C231" s="118"/>
      <c r="D231" s="5"/>
      <c r="E231" s="5"/>
      <c r="F231" s="5"/>
      <c r="G231" s="5"/>
      <c r="H231" s="5"/>
      <c r="I231" s="5"/>
      <c r="J231" s="5"/>
      <c r="K231" s="5"/>
      <c r="L231" s="5"/>
      <c r="M231" s="12"/>
    </row>
    <row r="232" spans="1:13" ht="12.75">
      <c r="A232" s="5"/>
      <c r="B232" s="117" t="s">
        <v>65</v>
      </c>
      <c r="C232" s="118"/>
      <c r="D232" s="5"/>
      <c r="E232" s="5"/>
      <c r="F232" s="5"/>
      <c r="G232" s="5"/>
      <c r="H232" s="5"/>
      <c r="I232" s="5"/>
      <c r="J232" s="5"/>
      <c r="K232" s="5"/>
      <c r="L232" s="5"/>
      <c r="M232" s="12"/>
    </row>
    <row r="233" spans="1:13" ht="12.75">
      <c r="A233" s="5"/>
      <c r="B233" s="117" t="s">
        <v>159</v>
      </c>
      <c r="C233" s="118"/>
      <c r="D233" s="5"/>
      <c r="E233" s="5"/>
      <c r="F233" s="5"/>
      <c r="G233" s="5"/>
      <c r="H233" s="5"/>
      <c r="I233" s="5"/>
      <c r="J233" s="5"/>
      <c r="K233" s="5"/>
      <c r="L233" s="5"/>
      <c r="M233" s="12"/>
    </row>
    <row r="234" spans="1:13" ht="12.75">
      <c r="A234" s="5"/>
      <c r="B234" s="5"/>
      <c r="C234" s="119" t="s">
        <v>30</v>
      </c>
      <c r="D234" s="5"/>
      <c r="E234" s="5"/>
      <c r="F234" s="5"/>
      <c r="G234" s="5"/>
      <c r="H234" s="5"/>
      <c r="I234" s="5"/>
      <c r="J234" s="5"/>
      <c r="K234" s="5"/>
      <c r="L234" s="5"/>
      <c r="M234" s="12"/>
    </row>
    <row r="235" spans="1:13" ht="12.75">
      <c r="A235" s="5"/>
      <c r="B235" s="5"/>
      <c r="C235" s="119" t="s">
        <v>160</v>
      </c>
      <c r="D235" s="120"/>
      <c r="E235" s="120"/>
      <c r="F235" s="120"/>
      <c r="G235" s="5"/>
      <c r="H235" s="5"/>
      <c r="I235" s="5"/>
      <c r="J235" s="5"/>
      <c r="K235" s="5"/>
      <c r="L235" s="5"/>
      <c r="M235" s="12"/>
    </row>
    <row r="236" spans="1:13" ht="12.75">
      <c r="A236" s="5"/>
      <c r="B236" s="5"/>
      <c r="C236" s="85" t="s">
        <v>161</v>
      </c>
      <c r="D236" s="120"/>
      <c r="E236" s="120"/>
      <c r="F236" s="120"/>
      <c r="G236" s="5"/>
      <c r="H236" s="5"/>
      <c r="I236" s="5"/>
      <c r="J236" s="5"/>
      <c r="K236" s="5"/>
      <c r="L236" s="5"/>
      <c r="M236" s="12"/>
    </row>
    <row r="237" spans="1:13" ht="12.75">
      <c r="A237" s="5"/>
      <c r="B237" s="5"/>
      <c r="C237" s="85" t="s">
        <v>162</v>
      </c>
      <c r="D237" s="120"/>
      <c r="E237" s="120"/>
      <c r="F237" s="120"/>
      <c r="G237" s="5"/>
      <c r="H237" s="5"/>
      <c r="I237" s="5"/>
      <c r="J237" s="5"/>
      <c r="K237" s="5"/>
      <c r="L237" s="5"/>
      <c r="M237" s="12"/>
    </row>
    <row r="238" spans="1:13" ht="12.75">
      <c r="A238" s="5"/>
      <c r="B238" s="5"/>
      <c r="C238" s="85" t="s">
        <v>208</v>
      </c>
      <c r="D238" s="120"/>
      <c r="E238" s="120"/>
      <c r="F238" s="120"/>
      <c r="G238" s="5"/>
      <c r="H238" s="5"/>
      <c r="I238" s="5"/>
      <c r="J238" s="5"/>
      <c r="K238" s="5"/>
      <c r="L238" s="5"/>
      <c r="M238" s="12"/>
    </row>
    <row r="239" spans="1:13" ht="12.75">
      <c r="A239" s="5"/>
      <c r="B239" s="5" t="s">
        <v>31</v>
      </c>
      <c r="C239" s="117" t="s">
        <v>163</v>
      </c>
      <c r="D239" s="120"/>
      <c r="E239" s="120"/>
      <c r="F239" s="120"/>
      <c r="G239" s="5"/>
      <c r="H239" s="5"/>
      <c r="I239" s="5"/>
      <c r="J239" s="5"/>
      <c r="K239" s="5"/>
      <c r="L239" s="5"/>
      <c r="M239" s="12"/>
    </row>
    <row r="240" spans="1:13" ht="12.75">
      <c r="A240" s="5"/>
      <c r="B240" s="5" t="s">
        <v>66</v>
      </c>
      <c r="C240" s="5"/>
      <c r="D240" s="120"/>
      <c r="E240" s="120"/>
      <c r="F240" s="120"/>
      <c r="G240" s="5"/>
      <c r="H240" s="5"/>
      <c r="I240" s="5"/>
      <c r="J240" s="5"/>
      <c r="K240" s="5"/>
      <c r="L240" s="5"/>
      <c r="M240" s="12"/>
    </row>
    <row r="241" spans="1:13" ht="12.75">
      <c r="A241" s="5"/>
      <c r="B241" s="5" t="s">
        <v>84</v>
      </c>
      <c r="C241" s="5"/>
      <c r="D241" s="120"/>
      <c r="E241" s="120"/>
      <c r="F241" s="120"/>
      <c r="G241" s="5"/>
      <c r="H241" s="5"/>
      <c r="I241" s="5"/>
      <c r="J241" s="5"/>
      <c r="K241" s="5"/>
      <c r="L241" s="5"/>
      <c r="M241" s="12"/>
    </row>
    <row r="242" spans="1:13" ht="12.75">
      <c r="A242" s="5"/>
      <c r="B242" s="20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12"/>
    </row>
    <row r="243" spans="1:13" ht="13.5" thickBot="1">
      <c r="A243" s="5"/>
      <c r="B243" s="101" t="s">
        <v>117</v>
      </c>
      <c r="C243" s="121"/>
      <c r="D243" s="122"/>
      <c r="E243" s="122"/>
      <c r="F243" s="122"/>
      <c r="G243" s="47"/>
      <c r="H243" s="47"/>
      <c r="I243" s="47"/>
      <c r="J243" s="47"/>
      <c r="K243" s="5"/>
      <c r="L243" s="5"/>
      <c r="M243" s="70"/>
    </row>
    <row r="244" spans="1:13" ht="12.75">
      <c r="A244" s="5"/>
      <c r="B244" s="102" t="s">
        <v>32</v>
      </c>
      <c r="C244" s="103" t="s">
        <v>33</v>
      </c>
      <c r="D244" s="103" t="s">
        <v>34</v>
      </c>
      <c r="E244" s="103" t="s">
        <v>35</v>
      </c>
      <c r="F244" s="103" t="s">
        <v>36</v>
      </c>
      <c r="G244" s="103" t="s">
        <v>79</v>
      </c>
      <c r="H244" s="103"/>
      <c r="I244" s="103" t="s">
        <v>39</v>
      </c>
      <c r="J244" s="106" t="s">
        <v>21</v>
      </c>
      <c r="K244" s="5"/>
      <c r="L244" s="5"/>
      <c r="M244" s="26"/>
    </row>
    <row r="245" spans="1:13" ht="13.5" thickBot="1">
      <c r="A245" s="5"/>
      <c r="B245" s="11" t="s">
        <v>40</v>
      </c>
      <c r="C245" s="70" t="s">
        <v>41</v>
      </c>
      <c r="D245" s="70"/>
      <c r="E245" s="70"/>
      <c r="F245" s="70"/>
      <c r="G245" s="70"/>
      <c r="H245" s="70"/>
      <c r="I245" s="70"/>
      <c r="J245" s="59"/>
      <c r="K245" s="5"/>
      <c r="L245" s="5"/>
      <c r="M245" s="12"/>
    </row>
    <row r="246" spans="1:13" ht="12.75">
      <c r="A246" s="102" t="s">
        <v>63</v>
      </c>
      <c r="B246" s="123">
        <f>(I229*(2/12))</f>
        <v>63.13097520349629</v>
      </c>
      <c r="C246" s="123">
        <f>(I229*(5/12))</f>
        <v>157.82743800874073</v>
      </c>
      <c r="D246" s="79">
        <f>(I229*(0.5/12))</f>
        <v>15.782743800874073</v>
      </c>
      <c r="E246" s="79">
        <f>(I229*(1.5/12))</f>
        <v>47.34823140262222</v>
      </c>
      <c r="F246" s="79">
        <f>(I229*(1/12))</f>
        <v>31.565487601748146</v>
      </c>
      <c r="G246" s="79">
        <f>(I229*(1/12))</f>
        <v>31.565487601748146</v>
      </c>
      <c r="H246" s="123"/>
      <c r="I246" s="123">
        <f>(I229*(1/12))</f>
        <v>31.565487601748146</v>
      </c>
      <c r="J246" s="124">
        <f>(I246+H246+G246+F246+E246+D246+C246+B246)</f>
        <v>378.78585122097775</v>
      </c>
      <c r="K246" s="5"/>
      <c r="L246" s="5"/>
      <c r="M246" s="12"/>
    </row>
    <row r="247" spans="1:13" ht="13.5" thickBot="1">
      <c r="A247" s="113" t="s">
        <v>64</v>
      </c>
      <c r="B247" s="125">
        <f>(I230*(2/12))</f>
        <v>221.52634363792586</v>
      </c>
      <c r="C247" s="125">
        <f>(I230*(5/12))</f>
        <v>553.8158590948148</v>
      </c>
      <c r="D247" s="126">
        <f>(I230*(0.5/12))</f>
        <v>55.381585909481466</v>
      </c>
      <c r="E247" s="126">
        <f>(I230*(1.5/12))</f>
        <v>166.1447577284444</v>
      </c>
      <c r="F247" s="126">
        <f>(I230*(1/12))</f>
        <v>110.76317181896293</v>
      </c>
      <c r="G247" s="126">
        <f>(I230*(1/12))</f>
        <v>110.76317181896293</v>
      </c>
      <c r="H247" s="125"/>
      <c r="I247" s="125">
        <f>(I230*(1/12))</f>
        <v>110.76317181896293</v>
      </c>
      <c r="J247" s="112">
        <f>(I247+H247+G247+F247+E247+D247+C247+B247)</f>
        <v>1329.1580618275552</v>
      </c>
      <c r="K247" s="5"/>
      <c r="L247" s="5"/>
      <c r="M247" s="44"/>
    </row>
    <row r="248" spans="1:13" ht="12.75">
      <c r="A248" s="5"/>
      <c r="B248" s="5" t="s">
        <v>67</v>
      </c>
      <c r="C248" s="43"/>
      <c r="D248" s="120"/>
      <c r="E248" s="120"/>
      <c r="F248" s="120"/>
      <c r="G248" s="5"/>
      <c r="H248" s="5"/>
      <c r="I248" s="5"/>
      <c r="J248" s="5"/>
      <c r="K248" s="5"/>
      <c r="L248" s="5"/>
      <c r="M248" s="12"/>
    </row>
    <row r="249" spans="1:13" ht="12.75">
      <c r="A249" s="5"/>
      <c r="B249" s="5" t="s">
        <v>42</v>
      </c>
      <c r="C249" s="118"/>
      <c r="D249" s="5"/>
      <c r="E249" s="5"/>
      <c r="F249" s="5"/>
      <c r="G249" s="5"/>
      <c r="H249" s="5"/>
      <c r="I249" s="5"/>
      <c r="J249" s="5"/>
      <c r="K249" s="5"/>
      <c r="L249" s="5"/>
      <c r="M249" s="12"/>
    </row>
    <row r="250" spans="1:13" ht="12.75">
      <c r="A250" s="5"/>
      <c r="B250" s="5" t="s">
        <v>80</v>
      </c>
      <c r="C250" s="118"/>
      <c r="D250" s="5"/>
      <c r="E250" s="5"/>
      <c r="F250" s="5"/>
      <c r="G250" s="5"/>
      <c r="H250" s="5"/>
      <c r="I250" s="5"/>
      <c r="J250" s="5"/>
      <c r="K250" s="5"/>
      <c r="L250" s="5"/>
      <c r="M250" s="12"/>
    </row>
    <row r="251" spans="1:13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12"/>
    </row>
    <row r="252" spans="1:13" ht="13.5" thickBot="1">
      <c r="A252" s="5"/>
      <c r="B252" s="101" t="s">
        <v>188</v>
      </c>
      <c r="C252" s="47"/>
      <c r="D252" s="47"/>
      <c r="E252" s="47"/>
      <c r="F252" s="47"/>
      <c r="G252" s="47"/>
      <c r="H252" s="47"/>
      <c r="I252" s="47"/>
      <c r="J252" s="5"/>
      <c r="K252" s="5"/>
      <c r="L252" s="5"/>
      <c r="M252" s="12"/>
    </row>
    <row r="253" spans="1:13" ht="12.75">
      <c r="A253" s="5"/>
      <c r="B253" s="102" t="s">
        <v>14</v>
      </c>
      <c r="C253" s="103" t="s">
        <v>16</v>
      </c>
      <c r="D253" s="103" t="s">
        <v>17</v>
      </c>
      <c r="E253" s="103" t="s">
        <v>18</v>
      </c>
      <c r="F253" s="103" t="s">
        <v>19</v>
      </c>
      <c r="G253" s="104" t="s">
        <v>20</v>
      </c>
      <c r="H253" s="105" t="s">
        <v>83</v>
      </c>
      <c r="I253" s="106" t="s">
        <v>21</v>
      </c>
      <c r="J253" s="88"/>
      <c r="K253" s="5"/>
      <c r="L253" s="5"/>
      <c r="M253" s="12"/>
    </row>
    <row r="254" spans="1:13" ht="12.75">
      <c r="A254" s="5"/>
      <c r="B254" s="11" t="s">
        <v>22</v>
      </c>
      <c r="C254" s="12"/>
      <c r="D254" s="70" t="s">
        <v>23</v>
      </c>
      <c r="E254" s="70" t="s">
        <v>24</v>
      </c>
      <c r="F254" s="70" t="s">
        <v>25</v>
      </c>
      <c r="G254" s="107"/>
      <c r="H254" s="108" t="s">
        <v>107</v>
      </c>
      <c r="I254" s="13"/>
      <c r="J254" s="5"/>
      <c r="K254" s="5"/>
      <c r="L254" s="5"/>
      <c r="M254" s="12"/>
    </row>
    <row r="255" spans="1:13" ht="13.5" thickBot="1">
      <c r="A255" s="5"/>
      <c r="B255" s="14"/>
      <c r="C255" s="12"/>
      <c r="D255" s="70"/>
      <c r="E255" s="70" t="s">
        <v>27</v>
      </c>
      <c r="F255" s="12"/>
      <c r="G255" s="109"/>
      <c r="H255" s="108" t="s">
        <v>118</v>
      </c>
      <c r="I255" s="13"/>
      <c r="J255" s="5"/>
      <c r="K255" s="5"/>
      <c r="L255" s="5"/>
      <c r="M255" s="12"/>
    </row>
    <row r="256" spans="1:13" ht="13.5" thickBot="1">
      <c r="A256" s="102" t="s">
        <v>63</v>
      </c>
      <c r="B256" s="44">
        <f>($H$134)</f>
        <v>74127.727926</v>
      </c>
      <c r="C256" s="44">
        <f>(B256/264)</f>
        <v>280.7868482045455</v>
      </c>
      <c r="D256" s="18">
        <v>264</v>
      </c>
      <c r="E256" s="18">
        <v>225</v>
      </c>
      <c r="F256" s="263">
        <v>4</v>
      </c>
      <c r="G256" s="110">
        <f>(C256/F256)*(D256/E256)</f>
        <v>82.36414214000001</v>
      </c>
      <c r="H256" s="111">
        <f>(G256*(30/100))</f>
        <v>24.709242642000003</v>
      </c>
      <c r="I256" s="112">
        <f>(G256+H256)</f>
        <v>107.07338478200002</v>
      </c>
      <c r="J256" s="5"/>
      <c r="K256" s="5"/>
      <c r="L256" s="5"/>
      <c r="M256" s="12"/>
    </row>
    <row r="257" spans="1:13" ht="13.5" thickBot="1">
      <c r="A257" s="113" t="s">
        <v>64</v>
      </c>
      <c r="B257" s="114">
        <f>($I$134)</f>
        <v>317413.88646</v>
      </c>
      <c r="C257" s="114">
        <f>(B257/264)</f>
        <v>1202.3253275</v>
      </c>
      <c r="D257" s="115">
        <v>264</v>
      </c>
      <c r="E257" s="115">
        <v>225</v>
      </c>
      <c r="F257" s="263">
        <v>4</v>
      </c>
      <c r="G257" s="116">
        <f>(C257/F257)*(D257/E257)</f>
        <v>352.68209606666665</v>
      </c>
      <c r="H257" s="111">
        <f>(G257*(30/100))</f>
        <v>105.80462881999999</v>
      </c>
      <c r="I257" s="112">
        <f>(G257+H257)</f>
        <v>458.48672488666665</v>
      </c>
      <c r="J257" s="5"/>
      <c r="K257" s="5"/>
      <c r="L257" s="5"/>
      <c r="M257" s="12"/>
    </row>
    <row r="258" spans="1:13" ht="12.75">
      <c r="A258" s="5"/>
      <c r="B258" s="117" t="s">
        <v>29</v>
      </c>
      <c r="C258" s="118"/>
      <c r="D258" s="5"/>
      <c r="E258" s="5"/>
      <c r="F258" s="5"/>
      <c r="G258" s="5"/>
      <c r="H258" s="5"/>
      <c r="I258" s="5"/>
      <c r="J258" s="5"/>
      <c r="K258" s="5"/>
      <c r="L258" s="5"/>
      <c r="M258" s="12"/>
    </row>
    <row r="259" spans="1:13" ht="12.75">
      <c r="A259" s="5"/>
      <c r="B259" s="117" t="s">
        <v>65</v>
      </c>
      <c r="C259" s="118"/>
      <c r="D259" s="5"/>
      <c r="E259" s="5"/>
      <c r="F259" s="5"/>
      <c r="G259" s="5"/>
      <c r="H259" s="5"/>
      <c r="I259" s="5"/>
      <c r="J259" s="5"/>
      <c r="K259" s="5"/>
      <c r="L259" s="5"/>
      <c r="M259" s="12"/>
    </row>
    <row r="260" spans="1:13" ht="12.75">
      <c r="A260" s="5"/>
      <c r="B260" s="117" t="s">
        <v>166</v>
      </c>
      <c r="C260" s="118"/>
      <c r="D260" s="5"/>
      <c r="E260" s="5"/>
      <c r="F260" s="5"/>
      <c r="G260" s="5"/>
      <c r="H260" s="5"/>
      <c r="I260" s="5"/>
      <c r="J260" s="5"/>
      <c r="K260" s="5"/>
      <c r="L260" s="5"/>
      <c r="M260" s="12"/>
    </row>
    <row r="261" spans="1:13" ht="12.75">
      <c r="A261" s="5"/>
      <c r="B261" s="5" t="s">
        <v>66</v>
      </c>
      <c r="C261" s="5"/>
      <c r="D261" s="120"/>
      <c r="E261" s="120"/>
      <c r="F261" s="120"/>
      <c r="G261" s="5"/>
      <c r="H261" s="5"/>
      <c r="I261" s="5"/>
      <c r="J261" s="5"/>
      <c r="K261" s="5"/>
      <c r="L261" s="5"/>
      <c r="M261" s="12"/>
    </row>
    <row r="262" spans="1:13" ht="12.75">
      <c r="A262" s="5"/>
      <c r="B262" s="5" t="s">
        <v>84</v>
      </c>
      <c r="C262" s="5"/>
      <c r="D262" s="120"/>
      <c r="E262" s="120"/>
      <c r="F262" s="120"/>
      <c r="G262" s="5"/>
      <c r="H262" s="5"/>
      <c r="I262" s="5"/>
      <c r="J262" s="5"/>
      <c r="K262" s="5"/>
      <c r="L262" s="5"/>
      <c r="M262" s="12"/>
    </row>
    <row r="263" spans="1:13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12"/>
    </row>
    <row r="264" spans="1:13" ht="13.5" thickBot="1">
      <c r="A264" s="5"/>
      <c r="B264" s="101" t="s">
        <v>109</v>
      </c>
      <c r="C264" s="121"/>
      <c r="D264" s="122"/>
      <c r="E264" s="122"/>
      <c r="F264" s="122"/>
      <c r="G264" s="47"/>
      <c r="H264" s="47"/>
      <c r="I264" s="47"/>
      <c r="J264" s="47"/>
      <c r="K264" s="5"/>
      <c r="L264" s="5"/>
      <c r="M264" s="12"/>
    </row>
    <row r="265" spans="1:13" ht="12.75">
      <c r="A265" s="5"/>
      <c r="B265" s="102" t="s">
        <v>32</v>
      </c>
      <c r="C265" s="103" t="s">
        <v>33</v>
      </c>
      <c r="D265" s="103" t="s">
        <v>34</v>
      </c>
      <c r="E265" s="103" t="s">
        <v>35</v>
      </c>
      <c r="F265" s="103" t="s">
        <v>36</v>
      </c>
      <c r="G265" s="103" t="s">
        <v>79</v>
      </c>
      <c r="H265" s="103" t="s">
        <v>38</v>
      </c>
      <c r="I265" s="103" t="s">
        <v>39</v>
      </c>
      <c r="J265" s="106" t="s">
        <v>21</v>
      </c>
      <c r="K265" s="5"/>
      <c r="L265" s="5"/>
      <c r="M265" s="12"/>
    </row>
    <row r="266" spans="1:13" ht="13.5" thickBot="1">
      <c r="A266" s="5"/>
      <c r="B266" s="11" t="s">
        <v>40</v>
      </c>
      <c r="C266" s="70" t="s">
        <v>41</v>
      </c>
      <c r="D266" s="70"/>
      <c r="E266" s="70"/>
      <c r="F266" s="70"/>
      <c r="G266" s="70"/>
      <c r="H266" s="70"/>
      <c r="I266" s="70"/>
      <c r="J266" s="59"/>
      <c r="K266" s="5"/>
      <c r="L266" s="5"/>
      <c r="M266" s="12"/>
    </row>
    <row r="267" spans="1:13" ht="12.75">
      <c r="A267" s="102" t="s">
        <v>63</v>
      </c>
      <c r="B267" s="123">
        <f>(I256*(2/12))</f>
        <v>17.845564130333337</v>
      </c>
      <c r="C267" s="123">
        <f>(I256*(1/12))</f>
        <v>8.922782065166668</v>
      </c>
      <c r="D267" s="79">
        <f>(I256*(0.5/12))</f>
        <v>4.461391032583334</v>
      </c>
      <c r="E267" s="79">
        <f>(I256*(1.5/12))</f>
        <v>13.384173097750002</v>
      </c>
      <c r="F267" s="79">
        <f>(I256*(1/12))</f>
        <v>8.922782065166668</v>
      </c>
      <c r="G267" s="79">
        <f>(I256*(1/12))</f>
        <v>8.922782065166668</v>
      </c>
      <c r="H267" s="123">
        <f>(I256*(0.25/12))</f>
        <v>2.230695516291667</v>
      </c>
      <c r="I267" s="123">
        <f>(I256*(0.75/12))</f>
        <v>6.692086548875001</v>
      </c>
      <c r="J267" s="124">
        <f>(I267+H267+G267+F267+E267+D267+C267+B267)</f>
        <v>71.38225652133335</v>
      </c>
      <c r="K267" s="5"/>
      <c r="L267" s="5"/>
      <c r="M267" s="12"/>
    </row>
    <row r="268" spans="1:13" ht="13.5" thickBot="1">
      <c r="A268" s="113" t="s">
        <v>64</v>
      </c>
      <c r="B268" s="125">
        <f>(I257*(2/12))</f>
        <v>76.41445414777778</v>
      </c>
      <c r="C268" s="125">
        <f>(I257*(1/12))</f>
        <v>38.20722707388889</v>
      </c>
      <c r="D268" s="126">
        <f>(I257*(0.5/12))</f>
        <v>19.103613536944444</v>
      </c>
      <c r="E268" s="126">
        <f>(I257*(1.5/12))</f>
        <v>57.31084061083333</v>
      </c>
      <c r="F268" s="126">
        <f>(I257*(1/12))</f>
        <v>38.20722707388889</v>
      </c>
      <c r="G268" s="126">
        <f>(I257*(1/12))</f>
        <v>38.20722707388889</v>
      </c>
      <c r="H268" s="125">
        <f>(I257*(0.25/12))</f>
        <v>9.551806768472222</v>
      </c>
      <c r="I268" s="125">
        <f>(I257*(0.75/12))</f>
        <v>28.655420305416666</v>
      </c>
      <c r="J268" s="112">
        <f>(I268+H268+G268+F268+E268+D268+C268+B268)</f>
        <v>305.6578165911111</v>
      </c>
      <c r="K268" s="5"/>
      <c r="L268" s="5"/>
      <c r="M268" s="12"/>
    </row>
    <row r="269" spans="1:13" ht="12.75">
      <c r="A269" s="5"/>
      <c r="B269" s="5" t="s">
        <v>67</v>
      </c>
      <c r="C269" s="43"/>
      <c r="D269" s="120"/>
      <c r="E269" s="120"/>
      <c r="F269" s="120"/>
      <c r="G269" s="5"/>
      <c r="H269" s="5"/>
      <c r="I269" s="5"/>
      <c r="J269" s="5"/>
      <c r="K269" s="5"/>
      <c r="L269" s="5"/>
      <c r="M269" s="12"/>
    </row>
    <row r="270" spans="1:13" ht="12.75">
      <c r="A270" s="5"/>
      <c r="B270" s="5" t="s">
        <v>42</v>
      </c>
      <c r="C270" s="118"/>
      <c r="D270" s="5"/>
      <c r="E270" s="5"/>
      <c r="F270" s="5"/>
      <c r="G270" s="5"/>
      <c r="H270" s="5"/>
      <c r="I270" s="5"/>
      <c r="J270" s="5"/>
      <c r="K270" s="5"/>
      <c r="L270" s="5"/>
      <c r="M270" s="12"/>
    </row>
    <row r="271" spans="1:13" ht="12.75">
      <c r="A271" s="5"/>
      <c r="B271" s="5" t="s">
        <v>80</v>
      </c>
      <c r="C271" s="118"/>
      <c r="D271" s="5"/>
      <c r="E271" s="5"/>
      <c r="F271" s="5"/>
      <c r="G271" s="5"/>
      <c r="H271" s="5"/>
      <c r="I271" s="5"/>
      <c r="J271" s="5"/>
      <c r="K271" s="5"/>
      <c r="L271" s="5"/>
      <c r="M271" s="12"/>
    </row>
    <row r="272" spans="1:13" ht="12.75">
      <c r="A272" s="5"/>
      <c r="B272" s="5"/>
      <c r="C272" s="118"/>
      <c r="D272" s="5"/>
      <c r="E272" s="5"/>
      <c r="F272" s="5"/>
      <c r="G272" s="5"/>
      <c r="H272" s="5"/>
      <c r="I272" s="5"/>
      <c r="J272" s="5"/>
      <c r="K272" s="5"/>
      <c r="L272" s="5"/>
      <c r="M272" s="12"/>
    </row>
    <row r="273" spans="1:13" ht="13.5" thickBot="1">
      <c r="A273" s="5"/>
      <c r="B273" s="101" t="s">
        <v>198</v>
      </c>
      <c r="C273" s="127"/>
      <c r="D273" s="47"/>
      <c r="E273" s="47"/>
      <c r="F273" s="47"/>
      <c r="G273" s="127"/>
      <c r="H273" s="127"/>
      <c r="I273" s="47"/>
      <c r="J273" s="5"/>
      <c r="K273" s="5"/>
      <c r="L273" s="5"/>
      <c r="M273" s="70"/>
    </row>
    <row r="274" spans="1:13" ht="12.75">
      <c r="A274" s="5"/>
      <c r="B274" s="105" t="s">
        <v>43</v>
      </c>
      <c r="C274" s="128" t="s">
        <v>182</v>
      </c>
      <c r="D274" s="128" t="s">
        <v>39</v>
      </c>
      <c r="E274" s="128" t="s">
        <v>44</v>
      </c>
      <c r="F274" s="128" t="s">
        <v>68</v>
      </c>
      <c r="G274" s="26" t="s">
        <v>125</v>
      </c>
      <c r="H274" s="26" t="s">
        <v>175</v>
      </c>
      <c r="I274" s="129" t="s">
        <v>21</v>
      </c>
      <c r="J274" s="26"/>
      <c r="K274" s="5"/>
      <c r="L274" s="5"/>
      <c r="M274" s="26"/>
    </row>
    <row r="275" spans="1:13" ht="13.5" thickBot="1">
      <c r="A275" s="5"/>
      <c r="B275" s="130"/>
      <c r="C275" s="26"/>
      <c r="D275" s="26"/>
      <c r="E275" s="26"/>
      <c r="F275" s="26" t="s">
        <v>41</v>
      </c>
      <c r="G275" s="88" t="s">
        <v>123</v>
      </c>
      <c r="H275" s="5"/>
      <c r="I275" s="131"/>
      <c r="J275" s="26"/>
      <c r="K275" s="5"/>
      <c r="L275" s="5"/>
      <c r="M275" s="18"/>
    </row>
    <row r="276" spans="1:13" ht="12.75">
      <c r="A276" s="102" t="s">
        <v>63</v>
      </c>
      <c r="B276" s="44">
        <f>($I$158)</f>
        <v>165.17677177495884</v>
      </c>
      <c r="C276" s="79">
        <f>(B276*(1/40))</f>
        <v>4.129419294373971</v>
      </c>
      <c r="D276" s="79">
        <f>(B276*(1/60))</f>
        <v>2.752946196249314</v>
      </c>
      <c r="E276" s="79">
        <f>(B276*(1/30))</f>
        <v>5.505892392498628</v>
      </c>
      <c r="F276" s="79">
        <f>(B276*(1/20))</f>
        <v>8.258838588747942</v>
      </c>
      <c r="G276" s="79">
        <f>(B276*(1/10))</f>
        <v>16.517677177495884</v>
      </c>
      <c r="H276" s="79">
        <f>(B276*(1/40))</f>
        <v>4.129419294373971</v>
      </c>
      <c r="I276" s="132">
        <f>SUM(C276:H276)</f>
        <v>41.294192943739716</v>
      </c>
      <c r="J276" s="26"/>
      <c r="K276" s="5"/>
      <c r="L276" s="5"/>
      <c r="M276" s="18"/>
    </row>
    <row r="277" spans="1:13" ht="13.5" thickBot="1">
      <c r="A277" s="113" t="s">
        <v>64</v>
      </c>
      <c r="B277" s="114">
        <f>($J$158)</f>
        <v>461.7091182756164</v>
      </c>
      <c r="C277" s="126">
        <f>(B277*(1/40))</f>
        <v>11.54272795689041</v>
      </c>
      <c r="D277" s="126">
        <f>(B277*(1/60))</f>
        <v>7.695151971260273</v>
      </c>
      <c r="E277" s="126">
        <f>(B277*(1/30))</f>
        <v>15.390303942520546</v>
      </c>
      <c r="F277" s="126">
        <f>(B277*(1/20))</f>
        <v>23.08545591378082</v>
      </c>
      <c r="G277" s="126">
        <f>(B277*(1/10))</f>
        <v>46.17091182756164</v>
      </c>
      <c r="H277" s="134">
        <f>(B277*(1/40))</f>
        <v>11.54272795689041</v>
      </c>
      <c r="I277" s="133">
        <f>SUM(C277:H277)</f>
        <v>115.42727956890411</v>
      </c>
      <c r="J277" s="44"/>
      <c r="K277" s="5"/>
      <c r="L277" s="5"/>
      <c r="M277" s="44"/>
    </row>
    <row r="278" spans="1:13" ht="12.75">
      <c r="A278" s="5"/>
      <c r="B278" s="5" t="s">
        <v>183</v>
      </c>
      <c r="C278" s="18"/>
      <c r="D278" s="18"/>
      <c r="E278" s="18"/>
      <c r="F278" s="18"/>
      <c r="G278" s="18"/>
      <c r="H278" s="18"/>
      <c r="I278" s="44"/>
      <c r="J278" s="44"/>
      <c r="K278" s="5"/>
      <c r="L278" s="5"/>
      <c r="M278" s="135"/>
    </row>
    <row r="279" spans="1:13" ht="12.75">
      <c r="A279" s="5"/>
      <c r="B279" s="5" t="s">
        <v>209</v>
      </c>
      <c r="C279" s="12"/>
      <c r="D279" s="12"/>
      <c r="E279" s="12"/>
      <c r="F279" s="12"/>
      <c r="G279" s="5"/>
      <c r="H279" s="12"/>
      <c r="I279" s="18"/>
      <c r="J279" s="5"/>
      <c r="K279" s="5"/>
      <c r="L279" s="5"/>
      <c r="M279" s="12"/>
    </row>
    <row r="280" spans="1:13" ht="12.75">
      <c r="A280" s="5"/>
      <c r="B280" s="5" t="s">
        <v>185</v>
      </c>
      <c r="C280" s="12"/>
      <c r="D280" s="12"/>
      <c r="E280" s="12"/>
      <c r="F280" s="12"/>
      <c r="G280" s="5"/>
      <c r="H280" s="12"/>
      <c r="I280" s="18"/>
      <c r="J280" s="5"/>
      <c r="K280" s="5"/>
      <c r="L280" s="5"/>
      <c r="M280" s="12"/>
    </row>
    <row r="281" spans="1:13" ht="12.75">
      <c r="A281" s="5"/>
      <c r="B281" s="5" t="s">
        <v>184</v>
      </c>
      <c r="C281" s="12"/>
      <c r="D281" s="12"/>
      <c r="E281" s="12"/>
      <c r="F281" s="12"/>
      <c r="G281" s="5"/>
      <c r="H281" s="12"/>
      <c r="I281" s="18"/>
      <c r="J281" s="5"/>
      <c r="K281" s="5"/>
      <c r="L281" s="5"/>
      <c r="M281" s="12"/>
    </row>
    <row r="282" spans="1:13" ht="12.75">
      <c r="A282" s="5"/>
      <c r="B282" s="20"/>
      <c r="C282" s="12"/>
      <c r="D282" s="12"/>
      <c r="E282" s="12"/>
      <c r="F282" s="12"/>
      <c r="G282" s="5"/>
      <c r="H282" s="12"/>
      <c r="I282" s="18"/>
      <c r="J282" s="5"/>
      <c r="K282" s="5"/>
      <c r="L282" s="5"/>
      <c r="M282" s="12"/>
    </row>
    <row r="283" spans="1:13" ht="13.5" thickBot="1">
      <c r="A283" s="5"/>
      <c r="B283" s="101" t="s">
        <v>199</v>
      </c>
      <c r="C283" s="47"/>
      <c r="D283" s="47"/>
      <c r="E283" s="136"/>
      <c r="F283" s="47"/>
      <c r="G283" s="47"/>
      <c r="H283" s="5"/>
      <c r="I283" s="5"/>
      <c r="J283" s="5"/>
      <c r="K283" s="5"/>
      <c r="L283" s="5"/>
      <c r="M283" s="12"/>
    </row>
    <row r="284" spans="1:13" ht="12.75">
      <c r="A284" s="5"/>
      <c r="B284" s="104" t="s">
        <v>174</v>
      </c>
      <c r="C284" s="105" t="s">
        <v>175</v>
      </c>
      <c r="D284" s="128" t="s">
        <v>44</v>
      </c>
      <c r="E284" s="128" t="s">
        <v>32</v>
      </c>
      <c r="F284" s="128" t="s">
        <v>182</v>
      </c>
      <c r="G284" s="104" t="s">
        <v>21</v>
      </c>
      <c r="H284" s="26"/>
      <c r="I284" s="5"/>
      <c r="J284" s="5"/>
      <c r="K284" s="5"/>
      <c r="L284" s="5"/>
      <c r="M284" s="12"/>
    </row>
    <row r="285" spans="1:13" ht="13.5" thickBot="1">
      <c r="A285" s="5"/>
      <c r="B285" s="107"/>
      <c r="C285" s="108"/>
      <c r="D285" s="26"/>
      <c r="E285" s="26" t="s">
        <v>41</v>
      </c>
      <c r="F285" s="26"/>
      <c r="G285" s="137"/>
      <c r="H285" s="26"/>
      <c r="I285" s="5"/>
      <c r="J285" s="5"/>
      <c r="K285" s="5"/>
      <c r="L285" s="5"/>
      <c r="M285" s="12"/>
    </row>
    <row r="286" spans="1:13" ht="12.75">
      <c r="A286" s="102" t="s">
        <v>63</v>
      </c>
      <c r="B286" s="44">
        <f>(H183)</f>
        <v>322.26955570666667</v>
      </c>
      <c r="C286" s="79">
        <f>(B286*(1/45))</f>
        <v>7.16154568237037</v>
      </c>
      <c r="D286" s="79">
        <f>(B286*(1/30))</f>
        <v>10.742318523555555</v>
      </c>
      <c r="E286" s="79">
        <f>(B286*(1/30))</f>
        <v>10.742318523555555</v>
      </c>
      <c r="F286" s="79">
        <f>(B286*(1/45))</f>
        <v>7.16154568237037</v>
      </c>
      <c r="G286" s="138">
        <f>SUM(C286:F286)</f>
        <v>35.807728411851855</v>
      </c>
      <c r="H286" s="62"/>
      <c r="I286" s="5"/>
      <c r="J286" s="5"/>
      <c r="K286" s="5"/>
      <c r="L286" s="5"/>
      <c r="M286" s="12"/>
    </row>
    <row r="287" spans="1:13" ht="13.5" thickBot="1">
      <c r="A287" s="113" t="s">
        <v>64</v>
      </c>
      <c r="B287" s="114">
        <f>(I183)</f>
        <v>1622.0395864</v>
      </c>
      <c r="C287" s="126">
        <f>(B287*(1/45))</f>
        <v>36.04532414222222</v>
      </c>
      <c r="D287" s="126">
        <f>(B287*(1/30))</f>
        <v>54.067986213333334</v>
      </c>
      <c r="E287" s="126">
        <f>(B287*(1/30))</f>
        <v>54.067986213333334</v>
      </c>
      <c r="F287" s="126">
        <f>(B287*(1/45))</f>
        <v>36.04532414222222</v>
      </c>
      <c r="G287" s="139">
        <f>SUM(C287:F287)</f>
        <v>180.2266207111111</v>
      </c>
      <c r="H287" s="62"/>
      <c r="I287" s="5"/>
      <c r="J287" s="5"/>
      <c r="K287" s="5"/>
      <c r="L287" s="5"/>
      <c r="M287" s="12"/>
    </row>
    <row r="288" spans="1:13" ht="12.75">
      <c r="A288" s="5"/>
      <c r="B288" s="5" t="s">
        <v>176</v>
      </c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12"/>
    </row>
    <row r="289" spans="1:13" ht="12.75">
      <c r="A289" s="5"/>
      <c r="B289" s="5" t="s">
        <v>181</v>
      </c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12"/>
    </row>
    <row r="290" spans="1:13" ht="12.75">
      <c r="A290" s="5"/>
      <c r="B290" s="5"/>
      <c r="C290" s="12"/>
      <c r="D290" s="12"/>
      <c r="E290" s="12"/>
      <c r="F290" s="12"/>
      <c r="G290" s="5"/>
      <c r="H290" s="12"/>
      <c r="I290" s="18"/>
      <c r="J290" s="5"/>
      <c r="K290" s="5"/>
      <c r="L290" s="5"/>
      <c r="M290" s="12"/>
    </row>
    <row r="291" spans="1:13" ht="13.5" thickBot="1">
      <c r="A291" s="5"/>
      <c r="B291" s="101" t="s">
        <v>200</v>
      </c>
      <c r="C291" s="47"/>
      <c r="D291" s="47"/>
      <c r="E291" s="47"/>
      <c r="F291" s="47"/>
      <c r="G291" s="5"/>
      <c r="H291" s="12"/>
      <c r="I291" s="12"/>
      <c r="J291" s="12"/>
      <c r="K291" s="5"/>
      <c r="L291" s="5"/>
      <c r="M291" s="12"/>
    </row>
    <row r="292" spans="1:12" ht="12.75">
      <c r="A292" s="5"/>
      <c r="B292" s="102" t="s">
        <v>14</v>
      </c>
      <c r="C292" s="103" t="s">
        <v>169</v>
      </c>
      <c r="D292" s="103" t="s">
        <v>18</v>
      </c>
      <c r="E292" s="103" t="s">
        <v>170</v>
      </c>
      <c r="F292" s="104" t="s">
        <v>173</v>
      </c>
      <c r="G292" s="26"/>
      <c r="H292" s="26"/>
      <c r="I292" s="26"/>
      <c r="J292" s="5"/>
      <c r="K292" s="5"/>
      <c r="L292" s="12"/>
    </row>
    <row r="293" spans="1:12" ht="12.75">
      <c r="A293" s="5"/>
      <c r="B293" s="11" t="s">
        <v>246</v>
      </c>
      <c r="C293" s="70" t="s">
        <v>249</v>
      </c>
      <c r="D293" s="70" t="s">
        <v>24</v>
      </c>
      <c r="E293" s="70" t="s">
        <v>171</v>
      </c>
      <c r="F293" s="107"/>
      <c r="G293" s="26"/>
      <c r="H293" s="26"/>
      <c r="I293" s="12"/>
      <c r="J293" s="5"/>
      <c r="K293" s="5"/>
      <c r="L293" s="12"/>
    </row>
    <row r="294" spans="1:12" ht="13.5" thickBot="1">
      <c r="A294" s="5"/>
      <c r="B294" s="11" t="s">
        <v>247</v>
      </c>
      <c r="C294" s="70" t="s">
        <v>248</v>
      </c>
      <c r="D294" s="70" t="s">
        <v>172</v>
      </c>
      <c r="E294" s="12"/>
      <c r="F294" s="109"/>
      <c r="G294" s="26"/>
      <c r="H294" s="26"/>
      <c r="I294" s="12"/>
      <c r="J294" s="5"/>
      <c r="K294" s="5"/>
      <c r="L294" s="12"/>
    </row>
    <row r="295" spans="1:12" ht="12.75">
      <c r="A295" s="102" t="s">
        <v>63</v>
      </c>
      <c r="B295" s="44">
        <v>12</v>
      </c>
      <c r="C295" s="263">
        <v>22</v>
      </c>
      <c r="D295" s="18">
        <v>225</v>
      </c>
      <c r="E295" s="18">
        <v>1</v>
      </c>
      <c r="F295" s="110">
        <f>((B295*C295*E295)/D295)</f>
        <v>1.1733333333333333</v>
      </c>
      <c r="G295" s="123"/>
      <c r="H295" s="12"/>
      <c r="I295" s="123"/>
      <c r="J295" s="5"/>
      <c r="K295" s="5"/>
      <c r="L295" s="12"/>
    </row>
    <row r="296" spans="1:12" ht="13.5" thickBot="1">
      <c r="A296" s="113" t="s">
        <v>64</v>
      </c>
      <c r="B296" s="114">
        <v>12</v>
      </c>
      <c r="C296" s="263">
        <v>22</v>
      </c>
      <c r="D296" s="115">
        <v>225</v>
      </c>
      <c r="E296" s="115">
        <v>1</v>
      </c>
      <c r="F296" s="116">
        <f>((B296*C296*E296)/D296)</f>
        <v>1.1733333333333333</v>
      </c>
      <c r="G296" s="123"/>
      <c r="H296" s="12"/>
      <c r="I296" s="123"/>
      <c r="J296" s="5"/>
      <c r="K296" s="5"/>
      <c r="L296" s="12"/>
    </row>
    <row r="297" spans="1:13" ht="12.75">
      <c r="A297" s="48"/>
      <c r="B297" s="85" t="s">
        <v>167</v>
      </c>
      <c r="C297" s="118"/>
      <c r="D297" s="5"/>
      <c r="E297" s="5"/>
      <c r="F297" s="5"/>
      <c r="G297" s="5"/>
      <c r="H297" s="5"/>
      <c r="I297" s="5"/>
      <c r="J297" s="5"/>
      <c r="K297" s="5"/>
      <c r="L297" s="5"/>
      <c r="M297" s="12"/>
    </row>
    <row r="298" spans="1:13" ht="12.75">
      <c r="A298" s="5"/>
      <c r="B298" s="85" t="s">
        <v>168</v>
      </c>
      <c r="C298" s="118"/>
      <c r="D298" s="5"/>
      <c r="E298" s="5"/>
      <c r="F298" s="5"/>
      <c r="G298" s="5"/>
      <c r="H298" s="5"/>
      <c r="I298" s="5"/>
      <c r="J298" s="5"/>
      <c r="K298" s="5"/>
      <c r="L298" s="5"/>
      <c r="M298" s="12"/>
    </row>
    <row r="299" spans="1:13" ht="12.75">
      <c r="A299" s="5"/>
      <c r="B299" s="85" t="s">
        <v>230</v>
      </c>
      <c r="C299" s="118"/>
      <c r="D299" s="5"/>
      <c r="E299" s="5"/>
      <c r="F299" s="5"/>
      <c r="G299" s="5"/>
      <c r="H299" s="5"/>
      <c r="I299" s="5"/>
      <c r="J299" s="5"/>
      <c r="K299" s="5"/>
      <c r="L299" s="5"/>
      <c r="M299" s="12"/>
    </row>
    <row r="300" spans="1:13" ht="12.75">
      <c r="A300" s="5"/>
      <c r="B300" s="85" t="s">
        <v>231</v>
      </c>
      <c r="C300" s="118"/>
      <c r="D300" s="5"/>
      <c r="E300" s="5"/>
      <c r="F300" s="5"/>
      <c r="G300" s="5"/>
      <c r="H300" s="5"/>
      <c r="I300" s="5"/>
      <c r="J300" s="5"/>
      <c r="K300" s="5"/>
      <c r="L300" s="5"/>
      <c r="M300" s="12"/>
    </row>
    <row r="301" spans="1:13" ht="12.75">
      <c r="A301" s="5"/>
      <c r="B301" s="85" t="s">
        <v>234</v>
      </c>
      <c r="C301" s="118"/>
      <c r="D301" s="5"/>
      <c r="E301" s="5"/>
      <c r="F301" s="5"/>
      <c r="G301" s="5"/>
      <c r="H301" s="5"/>
      <c r="I301" s="5"/>
      <c r="J301" s="5"/>
      <c r="K301" s="5"/>
      <c r="L301" s="5"/>
      <c r="M301" s="12"/>
    </row>
    <row r="302" spans="1:13" ht="12.75">
      <c r="A302" s="5"/>
      <c r="B302" s="85" t="s">
        <v>232</v>
      </c>
      <c r="C302" s="118"/>
      <c r="D302" s="5"/>
      <c r="E302" s="5"/>
      <c r="F302" s="5"/>
      <c r="G302" s="5"/>
      <c r="H302" s="5"/>
      <c r="I302" s="5"/>
      <c r="J302" s="5"/>
      <c r="K302" s="5"/>
      <c r="L302" s="5"/>
      <c r="M302" s="12"/>
    </row>
    <row r="303" spans="1:13" ht="12.75">
      <c r="A303" s="5"/>
      <c r="B303" s="85" t="s">
        <v>233</v>
      </c>
      <c r="C303" s="118"/>
      <c r="D303" s="5"/>
      <c r="E303" s="5"/>
      <c r="F303" s="5"/>
      <c r="G303" s="5"/>
      <c r="H303" s="5"/>
      <c r="I303" s="5"/>
      <c r="J303" s="5"/>
      <c r="K303" s="5"/>
      <c r="L303" s="5"/>
      <c r="M303" s="12"/>
    </row>
    <row r="304" spans="1:13" ht="12.75">
      <c r="A304" s="5"/>
      <c r="B304" s="85"/>
      <c r="C304" s="117"/>
      <c r="D304" s="120"/>
      <c r="E304" s="120"/>
      <c r="F304" s="120"/>
      <c r="G304" s="5"/>
      <c r="H304" s="5"/>
      <c r="I304" s="5"/>
      <c r="J304" s="5"/>
      <c r="K304" s="5"/>
      <c r="L304" s="5"/>
      <c r="M304" s="12"/>
    </row>
    <row r="305" spans="1:13" ht="13.5" thickBot="1">
      <c r="A305" s="5"/>
      <c r="B305" s="101" t="s">
        <v>253</v>
      </c>
      <c r="C305" s="121"/>
      <c r="D305" s="122"/>
      <c r="E305" s="122"/>
      <c r="F305" s="122"/>
      <c r="G305" s="5"/>
      <c r="H305" s="5"/>
      <c r="I305" s="5"/>
      <c r="J305" s="5"/>
      <c r="K305" s="5"/>
      <c r="L305" s="5"/>
      <c r="M305" s="12"/>
    </row>
    <row r="306" spans="1:13" ht="12.75">
      <c r="A306" s="5"/>
      <c r="B306" s="102" t="s">
        <v>32</v>
      </c>
      <c r="C306" s="103" t="s">
        <v>36</v>
      </c>
      <c r="D306" s="103" t="s">
        <v>255</v>
      </c>
      <c r="E306" s="103" t="s">
        <v>38</v>
      </c>
      <c r="F306" s="104" t="s">
        <v>21</v>
      </c>
      <c r="I306" s="70"/>
      <c r="K306" s="5"/>
      <c r="L306" s="5"/>
      <c r="M306" s="12"/>
    </row>
    <row r="307" spans="1:13" ht="13.5" thickBot="1">
      <c r="A307" s="5"/>
      <c r="B307" s="11" t="s">
        <v>252</v>
      </c>
      <c r="C307" s="70"/>
      <c r="D307" s="70"/>
      <c r="E307" s="70"/>
      <c r="F307" s="137"/>
      <c r="I307" s="70"/>
      <c r="K307" s="5"/>
      <c r="L307" s="5"/>
      <c r="M307" s="12"/>
    </row>
    <row r="308" spans="1:13" ht="12.75">
      <c r="A308" s="102" t="s">
        <v>63</v>
      </c>
      <c r="B308" s="123">
        <f aca="true" t="shared" si="17" ref="B308:E309">($F$295)</f>
        <v>1.1733333333333333</v>
      </c>
      <c r="C308" s="123">
        <f t="shared" si="17"/>
        <v>1.1733333333333333</v>
      </c>
      <c r="D308" s="123">
        <f t="shared" si="17"/>
        <v>1.1733333333333333</v>
      </c>
      <c r="E308" s="123">
        <f t="shared" si="17"/>
        <v>1.1733333333333333</v>
      </c>
      <c r="F308" s="110">
        <f>(B308+C308+D308+E308)</f>
        <v>4.693333333333333</v>
      </c>
      <c r="I308" s="123"/>
      <c r="K308" s="5"/>
      <c r="L308" s="5"/>
      <c r="M308" s="12"/>
    </row>
    <row r="309" spans="1:13" ht="13.5" thickBot="1">
      <c r="A309" s="113" t="s">
        <v>64</v>
      </c>
      <c r="B309" s="125">
        <f t="shared" si="17"/>
        <v>1.1733333333333333</v>
      </c>
      <c r="C309" s="125">
        <f t="shared" si="17"/>
        <v>1.1733333333333333</v>
      </c>
      <c r="D309" s="125">
        <f t="shared" si="17"/>
        <v>1.1733333333333333</v>
      </c>
      <c r="E309" s="125">
        <f t="shared" si="17"/>
        <v>1.1733333333333333</v>
      </c>
      <c r="F309" s="116">
        <f>(B309+C309+D309+E309)</f>
        <v>4.693333333333333</v>
      </c>
      <c r="I309" s="123"/>
      <c r="K309" s="5"/>
      <c r="L309" s="5"/>
      <c r="M309" s="12"/>
    </row>
    <row r="310" spans="1:13" ht="12.75">
      <c r="A310" s="5"/>
      <c r="B310" s="5" t="s">
        <v>251</v>
      </c>
      <c r="C310" s="43"/>
      <c r="D310" s="120"/>
      <c r="E310" s="120"/>
      <c r="F310" s="120"/>
      <c r="G310" s="5"/>
      <c r="H310" s="5"/>
      <c r="I310" s="12"/>
      <c r="J310" s="5"/>
      <c r="K310" s="5"/>
      <c r="L310" s="5"/>
      <c r="M310" s="12"/>
    </row>
    <row r="311" spans="1:13" ht="12.75">
      <c r="A311" s="5"/>
      <c r="B311" s="5" t="s">
        <v>250</v>
      </c>
      <c r="C311" s="118"/>
      <c r="D311" s="5"/>
      <c r="E311" s="5"/>
      <c r="F311" s="5"/>
      <c r="G311" s="5"/>
      <c r="H311" s="5"/>
      <c r="I311" s="5"/>
      <c r="J311" s="5"/>
      <c r="K311" s="5"/>
      <c r="L311" s="5"/>
      <c r="M311" s="12"/>
    </row>
    <row r="312" spans="1:13" ht="12.75">
      <c r="A312" s="5"/>
      <c r="B312" s="5" t="s">
        <v>254</v>
      </c>
      <c r="C312" s="118"/>
      <c r="D312" s="5"/>
      <c r="E312" s="5"/>
      <c r="F312" s="5"/>
      <c r="G312" s="5"/>
      <c r="H312" s="5"/>
      <c r="I312" s="5"/>
      <c r="J312" s="5"/>
      <c r="K312" s="5"/>
      <c r="L312" s="5"/>
      <c r="M312" s="12"/>
    </row>
    <row r="313" spans="1:13" ht="12.75">
      <c r="A313" s="5"/>
      <c r="B313" s="5"/>
      <c r="C313" s="12"/>
      <c r="D313" s="12"/>
      <c r="E313" s="12"/>
      <c r="F313" s="12"/>
      <c r="G313" s="5"/>
      <c r="H313" s="12"/>
      <c r="I313" s="18"/>
      <c r="J313" s="5"/>
      <c r="K313" s="5"/>
      <c r="L313" s="5"/>
      <c r="M313" s="12"/>
    </row>
    <row r="314" spans="1:13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12"/>
    </row>
    <row r="315" spans="1:13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12"/>
    </row>
    <row r="316" spans="1:13" ht="15.75">
      <c r="A316" s="140" t="s">
        <v>71</v>
      </c>
      <c r="B316" s="46" t="s">
        <v>72</v>
      </c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12"/>
    </row>
    <row r="317" spans="1:13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12"/>
    </row>
    <row r="318" spans="1:13" ht="13.5" thickBot="1">
      <c r="A318" s="5"/>
      <c r="B318" s="101" t="s">
        <v>189</v>
      </c>
      <c r="C318" s="101"/>
      <c r="D318" s="101"/>
      <c r="E318" s="101"/>
      <c r="F318" s="101"/>
      <c r="G318" s="101"/>
      <c r="H318" s="101"/>
      <c r="I318" s="47"/>
      <c r="J318" s="47"/>
      <c r="K318" s="47"/>
      <c r="L318" s="5"/>
      <c r="M318" s="12"/>
    </row>
    <row r="319" spans="1:13" ht="12.75">
      <c r="A319" s="5"/>
      <c r="B319" s="141" t="s">
        <v>110</v>
      </c>
      <c r="C319" s="142" t="s">
        <v>111</v>
      </c>
      <c r="D319" s="143" t="s">
        <v>112</v>
      </c>
      <c r="E319" s="144" t="s">
        <v>113</v>
      </c>
      <c r="F319" s="143" t="s">
        <v>114</v>
      </c>
      <c r="G319" s="145" t="s">
        <v>115</v>
      </c>
      <c r="H319" s="143" t="s">
        <v>114</v>
      </c>
      <c r="I319" s="145" t="s">
        <v>179</v>
      </c>
      <c r="J319" s="143" t="s">
        <v>12</v>
      </c>
      <c r="K319" s="146"/>
      <c r="L319" s="5"/>
      <c r="M319" s="12"/>
    </row>
    <row r="320" spans="1:13" ht="12.75">
      <c r="A320" s="5"/>
      <c r="B320" s="108" t="s">
        <v>63</v>
      </c>
      <c r="C320" s="26" t="s">
        <v>64</v>
      </c>
      <c r="D320" s="147" t="s">
        <v>63</v>
      </c>
      <c r="E320" s="148" t="s">
        <v>64</v>
      </c>
      <c r="F320" s="26" t="s">
        <v>63</v>
      </c>
      <c r="G320" s="26" t="s">
        <v>64</v>
      </c>
      <c r="H320" s="147" t="s">
        <v>63</v>
      </c>
      <c r="I320" s="148" t="s">
        <v>64</v>
      </c>
      <c r="J320" s="26" t="s">
        <v>63</v>
      </c>
      <c r="K320" s="59" t="s">
        <v>64</v>
      </c>
      <c r="L320" s="5"/>
      <c r="M320" s="12"/>
    </row>
    <row r="321" spans="1:13" ht="12.75">
      <c r="A321" s="5"/>
      <c r="B321" s="149">
        <f>(I64)</f>
        <v>310.6975525757576</v>
      </c>
      <c r="C321" s="150">
        <f>+J64</f>
        <v>962.8096409090908</v>
      </c>
      <c r="D321" s="151">
        <f>+I112</f>
        <v>2483.2988497878778</v>
      </c>
      <c r="E321" s="152">
        <f>+J112</f>
        <v>8713.885894848483</v>
      </c>
      <c r="F321" s="150">
        <f>+J134</f>
        <v>280.78684820454544</v>
      </c>
      <c r="G321" s="150">
        <f>+K134</f>
        <v>1202.3253275</v>
      </c>
      <c r="H321" s="151">
        <f>+H183</f>
        <v>322.26955570666667</v>
      </c>
      <c r="I321" s="152">
        <f>+I183</f>
        <v>1622.0395864</v>
      </c>
      <c r="J321" s="150">
        <f>(B321+D321+F321+H321)</f>
        <v>3397.0528062748476</v>
      </c>
      <c r="K321" s="153">
        <f>(C321+E321+G321+I321)</f>
        <v>12501.060449657574</v>
      </c>
      <c r="L321" s="5"/>
      <c r="M321" s="12"/>
    </row>
    <row r="322" spans="1:13" ht="13.5" thickBot="1">
      <c r="A322" s="5"/>
      <c r="B322" s="154"/>
      <c r="C322" s="114"/>
      <c r="D322" s="155"/>
      <c r="E322" s="156"/>
      <c r="F322" s="114"/>
      <c r="G322" s="114"/>
      <c r="H322" s="157"/>
      <c r="I322" s="158"/>
      <c r="J322" s="16"/>
      <c r="K322" s="17"/>
      <c r="L322" s="5"/>
      <c r="M322" s="12"/>
    </row>
    <row r="323" spans="1:13" ht="12.75">
      <c r="A323" s="5"/>
      <c r="B323" s="5" t="s">
        <v>205</v>
      </c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12"/>
    </row>
    <row r="324" spans="1:13" ht="12.75">
      <c r="A324" s="5"/>
      <c r="B324" s="5" t="s">
        <v>206</v>
      </c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12"/>
    </row>
    <row r="325" spans="1:13" ht="12.75">
      <c r="A325" s="5"/>
      <c r="B325" s="5" t="s">
        <v>207</v>
      </c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12"/>
    </row>
    <row r="326" spans="1:13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12"/>
    </row>
    <row r="327" spans="1:13" ht="13.5" thickBot="1">
      <c r="A327" s="5"/>
      <c r="B327" s="101" t="s">
        <v>201</v>
      </c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12"/>
    </row>
    <row r="328" spans="1:13" ht="12.75">
      <c r="A328" s="5"/>
      <c r="B328" s="159" t="s">
        <v>45</v>
      </c>
      <c r="C328" s="143" t="s">
        <v>110</v>
      </c>
      <c r="D328" s="142" t="s">
        <v>111</v>
      </c>
      <c r="E328" s="143" t="s">
        <v>112</v>
      </c>
      <c r="F328" s="144" t="s">
        <v>113</v>
      </c>
      <c r="G328" s="143" t="s">
        <v>114</v>
      </c>
      <c r="H328" s="145" t="s">
        <v>115</v>
      </c>
      <c r="I328" s="143" t="s">
        <v>114</v>
      </c>
      <c r="J328" s="160" t="s">
        <v>179</v>
      </c>
      <c r="K328" s="161" t="s">
        <v>116</v>
      </c>
      <c r="L328" s="162" t="s">
        <v>180</v>
      </c>
      <c r="M328" s="163"/>
    </row>
    <row r="329" spans="1:13" ht="12.75">
      <c r="A329" s="5"/>
      <c r="B329" s="164" t="s">
        <v>46</v>
      </c>
      <c r="C329" s="57" t="s">
        <v>63</v>
      </c>
      <c r="D329" s="93" t="s">
        <v>64</v>
      </c>
      <c r="E329" s="57" t="s">
        <v>63</v>
      </c>
      <c r="F329" s="26" t="s">
        <v>64</v>
      </c>
      <c r="G329" s="57" t="s">
        <v>63</v>
      </c>
      <c r="H329" s="93" t="s">
        <v>64</v>
      </c>
      <c r="I329" s="57" t="s">
        <v>63</v>
      </c>
      <c r="J329" s="26" t="s">
        <v>64</v>
      </c>
      <c r="K329" s="57" t="s">
        <v>63</v>
      </c>
      <c r="L329" s="59" t="s">
        <v>64</v>
      </c>
      <c r="M329" s="163"/>
    </row>
    <row r="330" spans="1:13" ht="12.75">
      <c r="A330" s="5"/>
      <c r="B330" s="165"/>
      <c r="C330" s="57"/>
      <c r="D330" s="12"/>
      <c r="E330" s="57"/>
      <c r="F330" s="12"/>
      <c r="G330" s="57"/>
      <c r="H330" s="12"/>
      <c r="I330" s="166"/>
      <c r="J330" s="12"/>
      <c r="K330" s="166"/>
      <c r="L330" s="13"/>
      <c r="M330" s="12"/>
    </row>
    <row r="331" spans="1:13" ht="12.75">
      <c r="A331" s="5"/>
      <c r="B331" s="14" t="s">
        <v>69</v>
      </c>
      <c r="C331" s="167">
        <f>+C211</f>
        <v>16.45546296975309</v>
      </c>
      <c r="D331" s="168">
        <f>+C212</f>
        <v>50.99325135185185</v>
      </c>
      <c r="E331" s="167">
        <f>+C246</f>
        <v>157.82743800874073</v>
      </c>
      <c r="F331" s="123">
        <f>+C247</f>
        <v>553.8158590948148</v>
      </c>
      <c r="G331" s="169">
        <f>+C267</f>
        <v>8.922782065166668</v>
      </c>
      <c r="H331" s="79">
        <f>+C268</f>
        <v>38.20722707388889</v>
      </c>
      <c r="I331" s="167"/>
      <c r="J331" s="123"/>
      <c r="K331" s="167"/>
      <c r="L331" s="124"/>
      <c r="M331" s="12"/>
    </row>
    <row r="332" spans="1:13" ht="12.75">
      <c r="A332" s="5"/>
      <c r="B332" s="14" t="s">
        <v>70</v>
      </c>
      <c r="C332" s="167">
        <f>+B211</f>
        <v>6.582185187901235</v>
      </c>
      <c r="D332" s="168">
        <f>+B212</f>
        <v>20.39730054074074</v>
      </c>
      <c r="E332" s="167">
        <f>+B246</f>
        <v>63.13097520349629</v>
      </c>
      <c r="F332" s="123">
        <f>+B247</f>
        <v>221.52634363792586</v>
      </c>
      <c r="G332" s="169">
        <f>+B267</f>
        <v>17.845564130333337</v>
      </c>
      <c r="H332" s="170">
        <f>+B268</f>
        <v>76.41445414777778</v>
      </c>
      <c r="I332" s="167">
        <f>+E286</f>
        <v>10.742318523555555</v>
      </c>
      <c r="J332" s="123">
        <f>+E287</f>
        <v>54.067986213333334</v>
      </c>
      <c r="K332" s="167">
        <f>B308</f>
        <v>1.1733333333333333</v>
      </c>
      <c r="L332" s="124">
        <f>+B309</f>
        <v>1.1733333333333333</v>
      </c>
      <c r="M332" s="12"/>
    </row>
    <row r="333" spans="1:13" ht="12.75">
      <c r="A333" s="5"/>
      <c r="B333" s="14" t="s">
        <v>34</v>
      </c>
      <c r="C333" s="167">
        <f>+D211</f>
        <v>2.468319445462963</v>
      </c>
      <c r="D333" s="168">
        <f>+D212</f>
        <v>7.648987702777778</v>
      </c>
      <c r="E333" s="167">
        <f>+D246</f>
        <v>15.782743800874073</v>
      </c>
      <c r="F333" s="123">
        <f>+D247</f>
        <v>55.381585909481466</v>
      </c>
      <c r="G333" s="169">
        <f>+D267</f>
        <v>4.461391032583334</v>
      </c>
      <c r="H333" s="170">
        <f>+D268</f>
        <v>19.103613536944444</v>
      </c>
      <c r="I333" s="167"/>
      <c r="J333" s="123"/>
      <c r="K333" s="167"/>
      <c r="L333" s="124"/>
      <c r="M333" s="12"/>
    </row>
    <row r="334" spans="1:13" ht="12.75">
      <c r="A334" s="5"/>
      <c r="B334" s="14" t="s">
        <v>35</v>
      </c>
      <c r="C334" s="167">
        <f>+E211</f>
        <v>4.936638890925926</v>
      </c>
      <c r="D334" s="168">
        <f>+E212</f>
        <v>15.297975405555556</v>
      </c>
      <c r="E334" s="167">
        <f>+E246</f>
        <v>47.34823140262222</v>
      </c>
      <c r="F334" s="123">
        <f>+E247</f>
        <v>166.1447577284444</v>
      </c>
      <c r="G334" s="169">
        <f>+E267</f>
        <v>13.384173097750002</v>
      </c>
      <c r="H334" s="170">
        <f>+E268</f>
        <v>57.31084061083333</v>
      </c>
      <c r="I334" s="167"/>
      <c r="J334" s="123"/>
      <c r="K334" s="167"/>
      <c r="L334" s="124"/>
      <c r="M334" s="12"/>
    </row>
    <row r="335" spans="1:13" ht="12.75">
      <c r="A335" s="5"/>
      <c r="B335" s="14" t="s">
        <v>36</v>
      </c>
      <c r="C335" s="167">
        <f>+F211</f>
        <v>3.2910925939506175</v>
      </c>
      <c r="D335" s="168">
        <f>+F212</f>
        <v>10.19865027037037</v>
      </c>
      <c r="E335" s="167">
        <f>+F246</f>
        <v>31.565487601748146</v>
      </c>
      <c r="F335" s="123">
        <f>+F247</f>
        <v>110.76317181896293</v>
      </c>
      <c r="G335" s="169">
        <f>+F267</f>
        <v>8.922782065166668</v>
      </c>
      <c r="H335" s="170">
        <f>+F268</f>
        <v>38.20722707388889</v>
      </c>
      <c r="I335" s="167">
        <f>+D286</f>
        <v>10.742318523555555</v>
      </c>
      <c r="J335" s="123">
        <f>+D287</f>
        <v>54.067986213333334</v>
      </c>
      <c r="K335" s="167">
        <f>+C308</f>
        <v>1.1733333333333333</v>
      </c>
      <c r="L335" s="124">
        <f>+C309</f>
        <v>1.1733333333333333</v>
      </c>
      <c r="M335" s="12"/>
    </row>
    <row r="336" spans="1:13" ht="12.75">
      <c r="A336" s="5"/>
      <c r="B336" s="14" t="s">
        <v>37</v>
      </c>
      <c r="C336" s="167">
        <f>+G211</f>
        <v>3.2910925939506175</v>
      </c>
      <c r="D336" s="168">
        <f>+G212</f>
        <v>10.19865027037037</v>
      </c>
      <c r="E336" s="167">
        <f>+G246</f>
        <v>31.565487601748146</v>
      </c>
      <c r="F336" s="123">
        <f>+G247</f>
        <v>110.76317181896293</v>
      </c>
      <c r="G336" s="169">
        <f>+G267</f>
        <v>8.922782065166668</v>
      </c>
      <c r="H336" s="170">
        <f>+G268</f>
        <v>38.20722707388889</v>
      </c>
      <c r="I336" s="167">
        <f>+C286</f>
        <v>7.16154568237037</v>
      </c>
      <c r="J336" s="123">
        <f>+C287</f>
        <v>36.04532414222222</v>
      </c>
      <c r="K336" s="167">
        <f>+D308</f>
        <v>1.1733333333333333</v>
      </c>
      <c r="L336" s="124">
        <f>+D309</f>
        <v>1.1733333333333333</v>
      </c>
      <c r="M336" s="12"/>
    </row>
    <row r="337" spans="1:13" ht="12.75">
      <c r="A337" s="5"/>
      <c r="B337" s="14" t="s">
        <v>38</v>
      </c>
      <c r="C337" s="167"/>
      <c r="D337" s="168"/>
      <c r="E337" s="167"/>
      <c r="F337" s="123"/>
      <c r="G337" s="169">
        <f>+H267</f>
        <v>2.230695516291667</v>
      </c>
      <c r="H337" s="170">
        <f>+H268</f>
        <v>9.551806768472222</v>
      </c>
      <c r="I337" s="167">
        <f>+F286</f>
        <v>7.16154568237037</v>
      </c>
      <c r="J337" s="123">
        <f>+F287</f>
        <v>36.04532414222222</v>
      </c>
      <c r="K337" s="167">
        <f>+E308</f>
        <v>1.1733333333333333</v>
      </c>
      <c r="L337" s="124">
        <f>+E309</f>
        <v>1.1733333333333333</v>
      </c>
      <c r="M337" s="12"/>
    </row>
    <row r="338" spans="1:13" ht="12.75">
      <c r="A338" s="5"/>
      <c r="B338" s="14" t="s">
        <v>39</v>
      </c>
      <c r="C338" s="167">
        <f>+I211</f>
        <v>2.468319445462963</v>
      </c>
      <c r="D338" s="168">
        <f>+I212</f>
        <v>7.648987702777778</v>
      </c>
      <c r="E338" s="167">
        <f>+I246</f>
        <v>31.565487601748146</v>
      </c>
      <c r="F338" s="123">
        <f>+I247</f>
        <v>110.76317181896293</v>
      </c>
      <c r="G338" s="169">
        <f>+I267</f>
        <v>6.692086548875001</v>
      </c>
      <c r="H338" s="170">
        <f>+I268</f>
        <v>28.655420305416666</v>
      </c>
      <c r="I338" s="167"/>
      <c r="J338" s="123"/>
      <c r="K338" s="167"/>
      <c r="L338" s="124"/>
      <c r="M338" s="12"/>
    </row>
    <row r="339" spans="1:13" ht="12.75">
      <c r="A339" s="5"/>
      <c r="B339" s="14"/>
      <c r="C339" s="171"/>
      <c r="D339" s="168"/>
      <c r="E339" s="167"/>
      <c r="F339" s="123"/>
      <c r="G339" s="167"/>
      <c r="H339" s="172"/>
      <c r="I339" s="167"/>
      <c r="J339" s="123"/>
      <c r="K339" s="173"/>
      <c r="L339" s="174"/>
      <c r="M339" s="12"/>
    </row>
    <row r="340" spans="1:13" ht="13.5" thickBot="1">
      <c r="A340" s="5"/>
      <c r="B340" s="37" t="s">
        <v>3</v>
      </c>
      <c r="C340" s="175">
        <f aca="true" t="shared" si="18" ref="C340:L340">SUM(C331:C339)</f>
        <v>39.49311112740741</v>
      </c>
      <c r="D340" s="175">
        <f t="shared" si="18"/>
        <v>122.38380324444444</v>
      </c>
      <c r="E340" s="175">
        <f t="shared" si="18"/>
        <v>378.78585122097775</v>
      </c>
      <c r="F340" s="175">
        <f t="shared" si="18"/>
        <v>1329.1580618275555</v>
      </c>
      <c r="G340" s="175">
        <f t="shared" si="18"/>
        <v>71.38225652133333</v>
      </c>
      <c r="H340" s="175">
        <f t="shared" si="18"/>
        <v>305.6578165911111</v>
      </c>
      <c r="I340" s="175">
        <f t="shared" si="18"/>
        <v>35.807728411851855</v>
      </c>
      <c r="J340" s="175">
        <f t="shared" si="18"/>
        <v>180.2266207111111</v>
      </c>
      <c r="K340" s="175">
        <f t="shared" si="18"/>
        <v>4.693333333333333</v>
      </c>
      <c r="L340" s="176">
        <f t="shared" si="18"/>
        <v>4.693333333333333</v>
      </c>
      <c r="M340" s="70"/>
    </row>
    <row r="341" spans="1:13" ht="12.75">
      <c r="A341" s="5"/>
      <c r="B341" s="70"/>
      <c r="C341" s="123"/>
      <c r="D341" s="123"/>
      <c r="E341" s="123"/>
      <c r="F341" s="123"/>
      <c r="G341" s="123"/>
      <c r="H341" s="123"/>
      <c r="I341" s="123"/>
      <c r="J341" s="123"/>
      <c r="K341" s="123"/>
      <c r="L341" s="123"/>
      <c r="M341" s="70"/>
    </row>
    <row r="342" spans="1:13" ht="13.5" thickBot="1">
      <c r="A342" s="5"/>
      <c r="B342" s="101" t="s">
        <v>202</v>
      </c>
      <c r="C342" s="47"/>
      <c r="D342" s="47"/>
      <c r="E342" s="177"/>
      <c r="F342" s="123"/>
      <c r="G342" s="123"/>
      <c r="H342" s="123"/>
      <c r="I342" s="123"/>
      <c r="J342" s="123"/>
      <c r="K342" s="123"/>
      <c r="L342" s="123"/>
      <c r="M342" s="70"/>
    </row>
    <row r="343" spans="1:13" ht="12.75">
      <c r="A343" s="5"/>
      <c r="B343" s="159" t="s">
        <v>45</v>
      </c>
      <c r="C343" s="178" t="s">
        <v>74</v>
      </c>
      <c r="D343" s="162"/>
      <c r="E343" s="123"/>
      <c r="F343" s="123"/>
      <c r="G343" s="123"/>
      <c r="H343" s="123"/>
      <c r="I343" s="123"/>
      <c r="J343" s="123"/>
      <c r="K343" s="123"/>
      <c r="L343" s="123"/>
      <c r="M343" s="70"/>
    </row>
    <row r="344" spans="1:13" ht="12.75">
      <c r="A344" s="5"/>
      <c r="B344" s="164" t="s">
        <v>46</v>
      </c>
      <c r="C344" s="57" t="s">
        <v>63</v>
      </c>
      <c r="D344" s="59" t="s">
        <v>64</v>
      </c>
      <c r="E344" s="123"/>
      <c r="F344" s="123"/>
      <c r="G344" s="123"/>
      <c r="H344" s="123"/>
      <c r="I344" s="123"/>
      <c r="J344" s="123"/>
      <c r="K344" s="123"/>
      <c r="L344" s="123"/>
      <c r="M344" s="70"/>
    </row>
    <row r="345" spans="1:13" ht="12.75">
      <c r="A345" s="5"/>
      <c r="B345" s="165"/>
      <c r="C345" s="57"/>
      <c r="D345" s="13"/>
      <c r="E345" s="123"/>
      <c r="F345" s="123"/>
      <c r="G345" s="123"/>
      <c r="H345" s="123"/>
      <c r="I345" s="123"/>
      <c r="J345" s="123"/>
      <c r="K345" s="123"/>
      <c r="L345" s="123"/>
      <c r="M345" s="70"/>
    </row>
    <row r="346" spans="1:13" ht="12.75">
      <c r="A346" s="5"/>
      <c r="B346" s="14" t="s">
        <v>69</v>
      </c>
      <c r="C346" s="167">
        <f aca="true" t="shared" si="19" ref="C346:D353">(C331+E331+G331+I331+K331)</f>
        <v>183.20568304366049</v>
      </c>
      <c r="D346" s="124">
        <f t="shared" si="19"/>
        <v>643.0163375205556</v>
      </c>
      <c r="E346" s="123"/>
      <c r="F346" s="123"/>
      <c r="G346" s="123"/>
      <c r="H346" s="123"/>
      <c r="I346" s="123"/>
      <c r="J346" s="123"/>
      <c r="K346" s="123"/>
      <c r="L346" s="123"/>
      <c r="M346" s="70"/>
    </row>
    <row r="347" spans="1:13" ht="12.75">
      <c r="A347" s="5"/>
      <c r="B347" s="14" t="s">
        <v>70</v>
      </c>
      <c r="C347" s="167">
        <f t="shared" si="19"/>
        <v>99.47437637861974</v>
      </c>
      <c r="D347" s="124">
        <f t="shared" si="19"/>
        <v>373.579417873111</v>
      </c>
      <c r="E347" s="123"/>
      <c r="F347" s="123"/>
      <c r="G347" s="123"/>
      <c r="H347" s="123"/>
      <c r="I347" s="123"/>
      <c r="J347" s="123"/>
      <c r="K347" s="123"/>
      <c r="L347" s="123"/>
      <c r="M347" s="70"/>
    </row>
    <row r="348" spans="1:13" ht="12.75">
      <c r="A348" s="5"/>
      <c r="B348" s="14" t="s">
        <v>34</v>
      </c>
      <c r="C348" s="167">
        <f t="shared" si="19"/>
        <v>22.71245427892037</v>
      </c>
      <c r="D348" s="124">
        <f t="shared" si="19"/>
        <v>82.13418714920368</v>
      </c>
      <c r="E348" s="123"/>
      <c r="F348" s="123"/>
      <c r="G348" s="123"/>
      <c r="H348" s="123"/>
      <c r="I348" s="123"/>
      <c r="J348" s="123"/>
      <c r="K348" s="123"/>
      <c r="L348" s="123"/>
      <c r="M348" s="70"/>
    </row>
    <row r="349" spans="1:13" ht="12.75">
      <c r="A349" s="5"/>
      <c r="B349" s="14" t="s">
        <v>35</v>
      </c>
      <c r="C349" s="167">
        <f t="shared" si="19"/>
        <v>65.66904339129815</v>
      </c>
      <c r="D349" s="124">
        <f t="shared" si="19"/>
        <v>238.7535737448333</v>
      </c>
      <c r="E349" s="123"/>
      <c r="F349" s="123"/>
      <c r="G349" s="123"/>
      <c r="H349" s="123"/>
      <c r="I349" s="123"/>
      <c r="J349" s="123"/>
      <c r="K349" s="123"/>
      <c r="L349" s="123"/>
      <c r="M349" s="70"/>
    </row>
    <row r="350" spans="1:13" ht="12.75">
      <c r="A350" s="5"/>
      <c r="B350" s="14" t="s">
        <v>36</v>
      </c>
      <c r="C350" s="167">
        <f t="shared" si="19"/>
        <v>55.69501411775431</v>
      </c>
      <c r="D350" s="124">
        <f t="shared" si="19"/>
        <v>214.41036870988887</v>
      </c>
      <c r="E350" s="123"/>
      <c r="F350" s="123"/>
      <c r="G350" s="123"/>
      <c r="H350" s="123"/>
      <c r="I350" s="123"/>
      <c r="J350" s="123"/>
      <c r="K350" s="123"/>
      <c r="L350" s="123"/>
      <c r="M350" s="70"/>
    </row>
    <row r="351" spans="1:13" ht="12.75">
      <c r="A351" s="5"/>
      <c r="B351" s="14" t="s">
        <v>37</v>
      </c>
      <c r="C351" s="167">
        <f t="shared" si="19"/>
        <v>52.11424127656913</v>
      </c>
      <c r="D351" s="124">
        <f t="shared" si="19"/>
        <v>196.38770663877776</v>
      </c>
      <c r="E351" s="123"/>
      <c r="F351" s="123"/>
      <c r="G351" s="123"/>
      <c r="H351" s="123"/>
      <c r="I351" s="123"/>
      <c r="J351" s="123"/>
      <c r="K351" s="123"/>
      <c r="L351" s="123"/>
      <c r="M351" s="70"/>
    </row>
    <row r="352" spans="1:13" ht="12.75">
      <c r="A352" s="5"/>
      <c r="B352" s="14" t="s">
        <v>38</v>
      </c>
      <c r="C352" s="167">
        <f t="shared" si="19"/>
        <v>10.565574531995372</v>
      </c>
      <c r="D352" s="124">
        <f t="shared" si="19"/>
        <v>46.77046424402778</v>
      </c>
      <c r="E352" s="123"/>
      <c r="F352" s="123"/>
      <c r="G352" s="123"/>
      <c r="H352" s="123"/>
      <c r="I352" s="123"/>
      <c r="J352" s="123"/>
      <c r="K352" s="123"/>
      <c r="L352" s="123"/>
      <c r="M352" s="70"/>
    </row>
    <row r="353" spans="1:13" ht="12.75">
      <c r="A353" s="5"/>
      <c r="B353" s="14" t="s">
        <v>39</v>
      </c>
      <c r="C353" s="167">
        <f t="shared" si="19"/>
        <v>40.72589359608611</v>
      </c>
      <c r="D353" s="124">
        <f t="shared" si="19"/>
        <v>147.06757982715737</v>
      </c>
      <c r="E353" s="123"/>
      <c r="F353" s="123"/>
      <c r="G353" s="123"/>
      <c r="H353" s="123"/>
      <c r="I353" s="123"/>
      <c r="J353" s="123"/>
      <c r="K353" s="123"/>
      <c r="L353" s="123"/>
      <c r="M353" s="70"/>
    </row>
    <row r="354" spans="1:13" ht="12.75">
      <c r="A354" s="5"/>
      <c r="B354" s="14"/>
      <c r="C354" s="167"/>
      <c r="D354" s="124"/>
      <c r="E354" s="123"/>
      <c r="F354" s="123"/>
      <c r="G354" s="123"/>
      <c r="H354" s="123"/>
      <c r="I354" s="123"/>
      <c r="J354" s="123"/>
      <c r="K354" s="123"/>
      <c r="L354" s="123"/>
      <c r="M354" s="70"/>
    </row>
    <row r="355" spans="1:13" ht="12.75">
      <c r="A355" s="5"/>
      <c r="B355" s="14"/>
      <c r="C355" s="167"/>
      <c r="D355" s="124"/>
      <c r="E355" s="123"/>
      <c r="F355" s="123"/>
      <c r="G355" s="123"/>
      <c r="H355" s="123"/>
      <c r="I355" s="123"/>
      <c r="J355" s="123"/>
      <c r="K355" s="123"/>
      <c r="L355" s="123"/>
      <c r="M355" s="70"/>
    </row>
    <row r="356" spans="1:13" ht="13.5" thickBot="1">
      <c r="A356" s="5"/>
      <c r="B356" s="37" t="s">
        <v>3</v>
      </c>
      <c r="C356" s="175">
        <f>SUM(C346:C355)</f>
        <v>530.1622806149037</v>
      </c>
      <c r="D356" s="179">
        <f>SUM(D346:D355)</f>
        <v>1942.1196357075555</v>
      </c>
      <c r="E356" s="123"/>
      <c r="F356" s="123"/>
      <c r="G356" s="123"/>
      <c r="H356" s="123"/>
      <c r="I356" s="123"/>
      <c r="J356" s="123"/>
      <c r="K356" s="123"/>
      <c r="L356" s="123"/>
      <c r="M356" s="70"/>
    </row>
    <row r="357" spans="1:13" ht="13.5" thickBot="1">
      <c r="A357" s="5"/>
      <c r="B357" s="70"/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70"/>
    </row>
    <row r="358" spans="1:13" ht="12.75">
      <c r="A358" s="5"/>
      <c r="B358" s="101" t="s">
        <v>203</v>
      </c>
      <c r="C358" s="47"/>
      <c r="D358" s="47"/>
      <c r="E358" s="47"/>
      <c r="F358" s="47"/>
      <c r="G358" s="47"/>
      <c r="H358" s="47"/>
      <c r="I358" s="8" t="s">
        <v>121</v>
      </c>
      <c r="J358" s="180"/>
      <c r="K358" s="5"/>
      <c r="L358" s="5"/>
      <c r="M358" s="70"/>
    </row>
    <row r="359" spans="1:13" ht="13.5" thickBot="1">
      <c r="A359" s="5"/>
      <c r="B359" s="101"/>
      <c r="C359" s="47"/>
      <c r="D359" s="47"/>
      <c r="E359" s="47"/>
      <c r="F359" s="47"/>
      <c r="G359" s="47"/>
      <c r="H359" s="47"/>
      <c r="I359" s="181" t="s">
        <v>204</v>
      </c>
      <c r="J359" s="182"/>
      <c r="K359" s="5"/>
      <c r="L359" s="5"/>
      <c r="M359" s="70"/>
    </row>
    <row r="360" spans="1:13" ht="12.75">
      <c r="A360" s="5"/>
      <c r="B360" s="159" t="s">
        <v>45</v>
      </c>
      <c r="C360" s="143" t="s">
        <v>110</v>
      </c>
      <c r="D360" s="142" t="s">
        <v>111</v>
      </c>
      <c r="E360" s="143" t="s">
        <v>114</v>
      </c>
      <c r="F360" s="145" t="s">
        <v>115</v>
      </c>
      <c r="G360" s="178" t="s">
        <v>74</v>
      </c>
      <c r="H360" s="160"/>
      <c r="I360" s="183"/>
      <c r="J360" s="184"/>
      <c r="K360" s="163"/>
      <c r="L360" s="70"/>
      <c r="M360" s="70"/>
    </row>
    <row r="361" spans="1:13" ht="12.75">
      <c r="A361" s="5"/>
      <c r="B361" s="164" t="s">
        <v>46</v>
      </c>
      <c r="C361" s="57" t="s">
        <v>63</v>
      </c>
      <c r="D361" s="93" t="s">
        <v>64</v>
      </c>
      <c r="E361" s="57" t="s">
        <v>63</v>
      </c>
      <c r="F361" s="26" t="s">
        <v>64</v>
      </c>
      <c r="G361" s="57" t="s">
        <v>63</v>
      </c>
      <c r="H361" s="26" t="s">
        <v>64</v>
      </c>
      <c r="I361" s="108" t="s">
        <v>63</v>
      </c>
      <c r="J361" s="59" t="s">
        <v>64</v>
      </c>
      <c r="K361" s="26"/>
      <c r="L361" s="26"/>
      <c r="M361" s="70"/>
    </row>
    <row r="362" spans="1:13" ht="12.75">
      <c r="A362" s="5"/>
      <c r="B362" s="165"/>
      <c r="C362" s="57"/>
      <c r="D362" s="12"/>
      <c r="E362" s="57"/>
      <c r="F362" s="12"/>
      <c r="G362" s="57"/>
      <c r="H362" s="12"/>
      <c r="I362" s="108"/>
      <c r="J362" s="13"/>
      <c r="K362" s="12"/>
      <c r="L362" s="12"/>
      <c r="M362" s="70"/>
    </row>
    <row r="363" spans="1:13" ht="12.75">
      <c r="A363" s="5"/>
      <c r="B363" s="14" t="s">
        <v>69</v>
      </c>
      <c r="C363" s="167">
        <f>+F220</f>
        <v>3.0630351883561646</v>
      </c>
      <c r="D363" s="168">
        <f>+F221</f>
        <v>6.126070376712329</v>
      </c>
      <c r="E363" s="167">
        <f>+F276</f>
        <v>8.258838588747942</v>
      </c>
      <c r="F363" s="123">
        <f>+F277</f>
        <v>23.08545591378082</v>
      </c>
      <c r="G363" s="169">
        <f>(C363+E363)</f>
        <v>11.321873777104106</v>
      </c>
      <c r="H363" s="79">
        <f>(D363+F363)</f>
        <v>29.211526290493147</v>
      </c>
      <c r="I363" s="185">
        <f aca="true" t="shared" si="20" ref="I363:J370">(C346+G363)</f>
        <v>194.5275568207646</v>
      </c>
      <c r="J363" s="80">
        <f t="shared" si="20"/>
        <v>672.2278638110487</v>
      </c>
      <c r="K363" s="44"/>
      <c r="L363" s="44"/>
      <c r="M363" s="70"/>
    </row>
    <row r="364" spans="1:13" ht="12.75">
      <c r="A364" s="5"/>
      <c r="B364" s="14" t="s">
        <v>70</v>
      </c>
      <c r="C364" s="167">
        <f>+C220</f>
        <v>0.30630351883561646</v>
      </c>
      <c r="D364" s="168">
        <f>+C221</f>
        <v>0.6126070376712329</v>
      </c>
      <c r="E364" s="167">
        <f>+G276</f>
        <v>16.517677177495884</v>
      </c>
      <c r="F364" s="123">
        <f>+G277</f>
        <v>46.17091182756164</v>
      </c>
      <c r="G364" s="169">
        <f>(C364+E364)</f>
        <v>16.8239806963315</v>
      </c>
      <c r="H364" s="79">
        <f>(D364+F364)</f>
        <v>46.78351886523287</v>
      </c>
      <c r="I364" s="185">
        <f t="shared" si="20"/>
        <v>116.29835707495124</v>
      </c>
      <c r="J364" s="80">
        <f t="shared" si="20"/>
        <v>420.3629367383439</v>
      </c>
      <c r="K364" s="44"/>
      <c r="L364" s="44"/>
      <c r="M364" s="70"/>
    </row>
    <row r="365" spans="1:13" ht="12.75">
      <c r="A365" s="5"/>
      <c r="B365" s="14" t="s">
        <v>34</v>
      </c>
      <c r="C365" s="167"/>
      <c r="D365" s="168"/>
      <c r="E365" s="167"/>
      <c r="F365" s="123"/>
      <c r="G365" s="169"/>
      <c r="H365" s="79"/>
      <c r="I365" s="185">
        <f t="shared" si="20"/>
        <v>22.71245427892037</v>
      </c>
      <c r="J365" s="80">
        <f t="shared" si="20"/>
        <v>82.13418714920368</v>
      </c>
      <c r="K365" s="44"/>
      <c r="L365" s="44"/>
      <c r="M365" s="70"/>
    </row>
    <row r="366" spans="1:13" ht="12.75">
      <c r="A366" s="5"/>
      <c r="B366" s="14" t="s">
        <v>35</v>
      </c>
      <c r="C366" s="167"/>
      <c r="D366" s="168"/>
      <c r="E366" s="167"/>
      <c r="F366" s="123"/>
      <c r="G366" s="169"/>
      <c r="H366" s="79"/>
      <c r="I366" s="185">
        <f t="shared" si="20"/>
        <v>65.66904339129815</v>
      </c>
      <c r="J366" s="80">
        <f t="shared" si="20"/>
        <v>238.7535737448333</v>
      </c>
      <c r="K366" s="44"/>
      <c r="L366" s="44"/>
      <c r="M366" s="70"/>
    </row>
    <row r="367" spans="1:13" ht="12.75">
      <c r="A367" s="5"/>
      <c r="B367" s="14" t="s">
        <v>36</v>
      </c>
      <c r="C367" s="167">
        <f>+E220</f>
        <v>0.20420234589041097</v>
      </c>
      <c r="D367" s="168">
        <f>+E221</f>
        <v>0.40840469178082195</v>
      </c>
      <c r="E367" s="167">
        <f>+E276</f>
        <v>5.505892392498628</v>
      </c>
      <c r="F367" s="123">
        <f>+E277</f>
        <v>15.390303942520546</v>
      </c>
      <c r="G367" s="169">
        <f aca="true" t="shared" si="21" ref="G367:H370">(C367+E367)</f>
        <v>5.710094738389039</v>
      </c>
      <c r="H367" s="79">
        <f t="shared" si="21"/>
        <v>15.798708634301368</v>
      </c>
      <c r="I367" s="185">
        <f t="shared" si="20"/>
        <v>61.40510885614335</v>
      </c>
      <c r="J367" s="80">
        <f t="shared" si="20"/>
        <v>230.20907734419023</v>
      </c>
      <c r="K367" s="44"/>
      <c r="L367" s="44"/>
      <c r="M367" s="70"/>
    </row>
    <row r="368" spans="1:13" ht="12.75">
      <c r="A368" s="5"/>
      <c r="B368" s="14" t="s">
        <v>37</v>
      </c>
      <c r="C368" s="167"/>
      <c r="D368" s="168"/>
      <c r="E368" s="167">
        <f>+C276</f>
        <v>4.129419294373971</v>
      </c>
      <c r="F368" s="123">
        <f>+C277</f>
        <v>11.54272795689041</v>
      </c>
      <c r="G368" s="169">
        <f t="shared" si="21"/>
        <v>4.129419294373971</v>
      </c>
      <c r="H368" s="79">
        <f t="shared" si="21"/>
        <v>11.54272795689041</v>
      </c>
      <c r="I368" s="185">
        <f t="shared" si="20"/>
        <v>56.243660570943106</v>
      </c>
      <c r="J368" s="80">
        <f t="shared" si="20"/>
        <v>207.93043459566817</v>
      </c>
      <c r="K368" s="44"/>
      <c r="L368" s="44"/>
      <c r="M368" s="70"/>
    </row>
    <row r="369" spans="1:13" ht="12.75">
      <c r="A369" s="5"/>
      <c r="B369" s="14" t="s">
        <v>38</v>
      </c>
      <c r="C369" s="167"/>
      <c r="D369" s="168"/>
      <c r="E369" s="167">
        <f>+H276</f>
        <v>4.129419294373971</v>
      </c>
      <c r="F369" s="123">
        <f>+H277</f>
        <v>11.54272795689041</v>
      </c>
      <c r="G369" s="169">
        <f t="shared" si="21"/>
        <v>4.129419294373971</v>
      </c>
      <c r="H369" s="79">
        <f t="shared" si="21"/>
        <v>11.54272795689041</v>
      </c>
      <c r="I369" s="185">
        <f t="shared" si="20"/>
        <v>14.694993826369343</v>
      </c>
      <c r="J369" s="80">
        <f t="shared" si="20"/>
        <v>58.31319220091819</v>
      </c>
      <c r="K369" s="44"/>
      <c r="L369" s="44"/>
      <c r="M369" s="70"/>
    </row>
    <row r="370" spans="1:13" ht="12.75">
      <c r="A370" s="5"/>
      <c r="B370" s="14" t="s">
        <v>39</v>
      </c>
      <c r="C370" s="167">
        <f>+D220</f>
        <v>0.10210117294520549</v>
      </c>
      <c r="D370" s="168">
        <f>+D221</f>
        <v>0.20420234589041097</v>
      </c>
      <c r="E370" s="167">
        <f>D276</f>
        <v>2.752946196249314</v>
      </c>
      <c r="F370" s="123">
        <f>+D277</f>
        <v>7.695151971260273</v>
      </c>
      <c r="G370" s="169">
        <f t="shared" si="21"/>
        <v>2.8550473691945193</v>
      </c>
      <c r="H370" s="79">
        <f t="shared" si="21"/>
        <v>7.899354317150684</v>
      </c>
      <c r="I370" s="185">
        <f t="shared" si="20"/>
        <v>43.58094096528063</v>
      </c>
      <c r="J370" s="80">
        <f t="shared" si="20"/>
        <v>154.96693414430806</v>
      </c>
      <c r="K370" s="44"/>
      <c r="L370" s="44"/>
      <c r="M370" s="70"/>
    </row>
    <row r="371" spans="1:13" ht="12.75">
      <c r="A371" s="5"/>
      <c r="B371" s="14"/>
      <c r="C371" s="171"/>
      <c r="D371" s="168"/>
      <c r="E371" s="167"/>
      <c r="F371" s="123"/>
      <c r="G371" s="167"/>
      <c r="H371" s="186"/>
      <c r="I371" s="185"/>
      <c r="J371" s="187"/>
      <c r="K371" s="44"/>
      <c r="L371" s="44"/>
      <c r="M371" s="70"/>
    </row>
    <row r="372" spans="1:13" ht="13.5" thickBot="1">
      <c r="A372" s="5"/>
      <c r="B372" s="37" t="s">
        <v>3</v>
      </c>
      <c r="C372" s="175">
        <f aca="true" t="shared" si="22" ref="C372:J372">SUM(C363:C371)</f>
        <v>3.6756422260273975</v>
      </c>
      <c r="D372" s="175">
        <f t="shared" si="22"/>
        <v>7.351284452054795</v>
      </c>
      <c r="E372" s="175">
        <f t="shared" si="22"/>
        <v>41.2941929437397</v>
      </c>
      <c r="F372" s="175">
        <f t="shared" si="22"/>
        <v>115.4272795689041</v>
      </c>
      <c r="G372" s="175">
        <f t="shared" si="22"/>
        <v>44.96983516976711</v>
      </c>
      <c r="H372" s="175">
        <f t="shared" si="22"/>
        <v>122.7785640209589</v>
      </c>
      <c r="I372" s="188">
        <f t="shared" si="22"/>
        <v>575.1321157846708</v>
      </c>
      <c r="J372" s="133">
        <f t="shared" si="22"/>
        <v>2064.898199728514</v>
      </c>
      <c r="K372" s="44"/>
      <c r="L372" s="44"/>
      <c r="M372" s="70"/>
    </row>
    <row r="373" spans="1:13" ht="12.75">
      <c r="A373" s="5"/>
      <c r="B373" s="70"/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70"/>
    </row>
    <row r="374" spans="1:13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12"/>
    </row>
    <row r="375" spans="1:13" ht="13.5" thickBot="1">
      <c r="A375" s="5"/>
      <c r="B375" s="101" t="s">
        <v>190</v>
      </c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5"/>
    </row>
    <row r="376" spans="1:13" ht="12.75">
      <c r="A376" s="5"/>
      <c r="B376" s="159" t="s">
        <v>45</v>
      </c>
      <c r="C376" s="143" t="s">
        <v>110</v>
      </c>
      <c r="D376" s="142" t="s">
        <v>111</v>
      </c>
      <c r="E376" s="143" t="s">
        <v>112</v>
      </c>
      <c r="F376" s="144" t="s">
        <v>113</v>
      </c>
      <c r="G376" s="143" t="s">
        <v>114</v>
      </c>
      <c r="H376" s="145" t="s">
        <v>115</v>
      </c>
      <c r="I376" s="143" t="s">
        <v>114</v>
      </c>
      <c r="J376" s="145" t="s">
        <v>179</v>
      </c>
      <c r="K376" s="178" t="s">
        <v>119</v>
      </c>
      <c r="L376" s="146"/>
      <c r="M376" s="5"/>
    </row>
    <row r="377" spans="1:13" ht="12.75">
      <c r="A377" s="5"/>
      <c r="B377" s="164" t="s">
        <v>46</v>
      </c>
      <c r="C377" s="147" t="s">
        <v>63</v>
      </c>
      <c r="D377" s="148" t="s">
        <v>64</v>
      </c>
      <c r="E377" s="26" t="s">
        <v>63</v>
      </c>
      <c r="F377" s="26" t="s">
        <v>64</v>
      </c>
      <c r="G377" s="147" t="s">
        <v>63</v>
      </c>
      <c r="H377" s="148" t="s">
        <v>64</v>
      </c>
      <c r="I377" s="147" t="s">
        <v>63</v>
      </c>
      <c r="J377" s="148" t="s">
        <v>64</v>
      </c>
      <c r="K377" s="26" t="s">
        <v>63</v>
      </c>
      <c r="L377" s="59" t="s">
        <v>64</v>
      </c>
      <c r="M377" s="5"/>
    </row>
    <row r="378" spans="1:13" ht="12.75">
      <c r="A378" s="5"/>
      <c r="B378" s="14"/>
      <c r="C378" s="57"/>
      <c r="D378" s="93"/>
      <c r="E378" s="26"/>
      <c r="F378" s="12"/>
      <c r="G378" s="166"/>
      <c r="H378" s="189"/>
      <c r="I378" s="166"/>
      <c r="J378" s="189"/>
      <c r="K378" s="12"/>
      <c r="L378" s="13"/>
      <c r="M378" s="5"/>
    </row>
    <row r="379" spans="1:13" ht="12.75">
      <c r="A379" s="5"/>
      <c r="B379" s="190" t="s">
        <v>69</v>
      </c>
      <c r="C379" s="191">
        <f aca="true" t="shared" si="23" ref="C379:C384">(C331/$B$321)</f>
        <v>0.05296296296296297</v>
      </c>
      <c r="D379" s="192">
        <f aca="true" t="shared" si="24" ref="D379:D384">(D331/$C$321)</f>
        <v>0.05296296296296297</v>
      </c>
      <c r="E379" s="1">
        <f aca="true" t="shared" si="25" ref="E379:J384">(E331/D$321)</f>
        <v>0.06355555555555557</v>
      </c>
      <c r="F379" s="1">
        <f t="shared" si="25"/>
        <v>0.06355555555555556</v>
      </c>
      <c r="G379" s="191">
        <f t="shared" si="25"/>
        <v>0.03177777777777779</v>
      </c>
      <c r="H379" s="192">
        <f t="shared" si="25"/>
        <v>0.03177777777777778</v>
      </c>
      <c r="I379" s="191"/>
      <c r="J379" s="192"/>
      <c r="K379" s="1">
        <f aca="true" t="shared" si="26" ref="K379:L386">(C379+E379+G379+I379)</f>
        <v>0.14829629629629634</v>
      </c>
      <c r="L379" s="193">
        <f t="shared" si="26"/>
        <v>0.14829629629629631</v>
      </c>
      <c r="M379" s="5"/>
    </row>
    <row r="380" spans="1:13" ht="12.75">
      <c r="A380" s="5"/>
      <c r="B380" s="14" t="s">
        <v>70</v>
      </c>
      <c r="C380" s="191">
        <f t="shared" si="23"/>
        <v>0.021185185185185185</v>
      </c>
      <c r="D380" s="192">
        <f t="shared" si="24"/>
        <v>0.021185185185185185</v>
      </c>
      <c r="E380" s="1">
        <f t="shared" si="25"/>
        <v>0.02542222222222223</v>
      </c>
      <c r="F380" s="1">
        <f t="shared" si="25"/>
        <v>0.02542222222222222</v>
      </c>
      <c r="G380" s="191">
        <f t="shared" si="25"/>
        <v>0.06355555555555557</v>
      </c>
      <c r="H380" s="192">
        <f t="shared" si="25"/>
        <v>0.06355555555555556</v>
      </c>
      <c r="I380" s="191">
        <f t="shared" si="25"/>
        <v>0.03333333333333333</v>
      </c>
      <c r="J380" s="192">
        <f t="shared" si="25"/>
        <v>0.03333333333333333</v>
      </c>
      <c r="K380" s="1">
        <f t="shared" si="26"/>
        <v>0.14349629629629632</v>
      </c>
      <c r="L380" s="193">
        <f t="shared" si="26"/>
        <v>0.1434962962962963</v>
      </c>
      <c r="M380" s="5"/>
    </row>
    <row r="381" spans="1:13" ht="12.75">
      <c r="A381" s="5"/>
      <c r="B381" s="14" t="s">
        <v>34</v>
      </c>
      <c r="C381" s="191">
        <f t="shared" si="23"/>
        <v>0.007944444444444445</v>
      </c>
      <c r="D381" s="192">
        <f t="shared" si="24"/>
        <v>0.007944444444444445</v>
      </c>
      <c r="E381" s="1">
        <f t="shared" si="25"/>
        <v>0.006355555555555558</v>
      </c>
      <c r="F381" s="1">
        <f t="shared" si="25"/>
        <v>0.006355555555555555</v>
      </c>
      <c r="G381" s="191">
        <f t="shared" si="25"/>
        <v>0.015888888888888893</v>
      </c>
      <c r="H381" s="192">
        <f t="shared" si="25"/>
        <v>0.01588888888888889</v>
      </c>
      <c r="I381" s="191"/>
      <c r="J381" s="192"/>
      <c r="K381" s="1">
        <f t="shared" si="26"/>
        <v>0.030188888888888897</v>
      </c>
      <c r="L381" s="193">
        <f t="shared" si="26"/>
        <v>0.03018888888888889</v>
      </c>
      <c r="M381" s="5"/>
    </row>
    <row r="382" spans="1:13" ht="12.75">
      <c r="A382" s="5"/>
      <c r="B382" s="14" t="s">
        <v>35</v>
      </c>
      <c r="C382" s="191">
        <f t="shared" si="23"/>
        <v>0.01588888888888889</v>
      </c>
      <c r="D382" s="192">
        <f t="shared" si="24"/>
        <v>0.01588888888888889</v>
      </c>
      <c r="E382" s="1">
        <f t="shared" si="25"/>
        <v>0.019066666666666673</v>
      </c>
      <c r="F382" s="1">
        <f t="shared" si="25"/>
        <v>0.019066666666666666</v>
      </c>
      <c r="G382" s="191">
        <f t="shared" si="25"/>
        <v>0.04766666666666668</v>
      </c>
      <c r="H382" s="192">
        <f t="shared" si="25"/>
        <v>0.04766666666666667</v>
      </c>
      <c r="I382" s="191"/>
      <c r="J382" s="192"/>
      <c r="K382" s="1">
        <f t="shared" si="26"/>
        <v>0.08262222222222224</v>
      </c>
      <c r="L382" s="193">
        <f t="shared" si="26"/>
        <v>0.08262222222222224</v>
      </c>
      <c r="M382" s="5"/>
    </row>
    <row r="383" spans="1:13" ht="12.75">
      <c r="A383" s="5"/>
      <c r="B383" s="14" t="s">
        <v>36</v>
      </c>
      <c r="C383" s="191">
        <f t="shared" si="23"/>
        <v>0.010592592592592593</v>
      </c>
      <c r="D383" s="192">
        <f t="shared" si="24"/>
        <v>0.010592592592592593</v>
      </c>
      <c r="E383" s="1">
        <f t="shared" si="25"/>
        <v>0.012711111111111116</v>
      </c>
      <c r="F383" s="1">
        <f t="shared" si="25"/>
        <v>0.01271111111111111</v>
      </c>
      <c r="G383" s="191">
        <f t="shared" si="25"/>
        <v>0.03177777777777779</v>
      </c>
      <c r="H383" s="192">
        <f t="shared" si="25"/>
        <v>0.03177777777777778</v>
      </c>
      <c r="I383" s="191">
        <f t="shared" si="25"/>
        <v>0.03333333333333333</v>
      </c>
      <c r="J383" s="192">
        <f t="shared" si="25"/>
        <v>0.03333333333333333</v>
      </c>
      <c r="K383" s="1">
        <f t="shared" si="26"/>
        <v>0.08841481481481483</v>
      </c>
      <c r="L383" s="193">
        <f t="shared" si="26"/>
        <v>0.08841481481481481</v>
      </c>
      <c r="M383" s="5"/>
    </row>
    <row r="384" spans="1:13" ht="12.75">
      <c r="A384" s="5"/>
      <c r="B384" s="14" t="s">
        <v>37</v>
      </c>
      <c r="C384" s="191">
        <f t="shared" si="23"/>
        <v>0.010592592592592593</v>
      </c>
      <c r="D384" s="192">
        <f t="shared" si="24"/>
        <v>0.010592592592592593</v>
      </c>
      <c r="E384" s="1">
        <f t="shared" si="25"/>
        <v>0.012711111111111116</v>
      </c>
      <c r="F384" s="1">
        <f t="shared" si="25"/>
        <v>0.01271111111111111</v>
      </c>
      <c r="G384" s="191">
        <f t="shared" si="25"/>
        <v>0.03177777777777779</v>
      </c>
      <c r="H384" s="192">
        <f t="shared" si="25"/>
        <v>0.03177777777777778</v>
      </c>
      <c r="I384" s="191">
        <f t="shared" si="25"/>
        <v>0.022222222222222223</v>
      </c>
      <c r="J384" s="192">
        <f t="shared" si="25"/>
        <v>0.022222222222222223</v>
      </c>
      <c r="K384" s="1">
        <f t="shared" si="26"/>
        <v>0.07730370370370372</v>
      </c>
      <c r="L384" s="193">
        <f t="shared" si="26"/>
        <v>0.07730370370370371</v>
      </c>
      <c r="M384" s="5"/>
    </row>
    <row r="385" spans="1:13" ht="12.75">
      <c r="A385" s="5"/>
      <c r="B385" s="14" t="s">
        <v>38</v>
      </c>
      <c r="C385" s="191"/>
      <c r="D385" s="192"/>
      <c r="E385" s="1"/>
      <c r="F385" s="18"/>
      <c r="G385" s="191">
        <f>(G337/F$321)</f>
        <v>0.007944444444444447</v>
      </c>
      <c r="H385" s="192">
        <f>(H337/G$321)</f>
        <v>0.007944444444444445</v>
      </c>
      <c r="I385" s="191"/>
      <c r="J385" s="192"/>
      <c r="K385" s="1">
        <f t="shared" si="26"/>
        <v>0.007944444444444447</v>
      </c>
      <c r="L385" s="193">
        <f t="shared" si="26"/>
        <v>0.007944444444444445</v>
      </c>
      <c r="M385" s="5"/>
    </row>
    <row r="386" spans="1:13" ht="12.75">
      <c r="A386" s="5"/>
      <c r="B386" s="14" t="s">
        <v>39</v>
      </c>
      <c r="C386" s="191">
        <f>(C338/$B$321)</f>
        <v>0.007944444444444445</v>
      </c>
      <c r="D386" s="192">
        <f>(D338/$C$321)</f>
        <v>0.007944444444444445</v>
      </c>
      <c r="E386" s="1">
        <f>(E338/D$321)</f>
        <v>0.012711111111111116</v>
      </c>
      <c r="F386" s="1">
        <f>(F338/E$321)</f>
        <v>0.01271111111111111</v>
      </c>
      <c r="G386" s="194">
        <f>(G338/F$321)</f>
        <v>0.02383333333333334</v>
      </c>
      <c r="H386" s="195">
        <f>(H338/G$321)</f>
        <v>0.023833333333333335</v>
      </c>
      <c r="I386" s="194"/>
      <c r="J386" s="195"/>
      <c r="K386" s="1">
        <f t="shared" si="26"/>
        <v>0.0444888888888889</v>
      </c>
      <c r="L386" s="193">
        <f t="shared" si="26"/>
        <v>0.04448888888888889</v>
      </c>
      <c r="M386" s="5"/>
    </row>
    <row r="387" spans="1:13" ht="13.5" thickBot="1">
      <c r="A387" s="5"/>
      <c r="B387" s="37" t="s">
        <v>3</v>
      </c>
      <c r="C387" s="196">
        <f aca="true" t="shared" si="27" ref="C387:L387">SUM(C379:C386)</f>
        <v>0.12711111111111115</v>
      </c>
      <c r="D387" s="197">
        <f t="shared" si="27"/>
        <v>0.12711111111111115</v>
      </c>
      <c r="E387" s="197">
        <f t="shared" si="27"/>
        <v>0.15253333333333338</v>
      </c>
      <c r="F387" s="197">
        <f t="shared" si="27"/>
        <v>0.15253333333333335</v>
      </c>
      <c r="G387" s="197">
        <f t="shared" si="27"/>
        <v>0.2542222222222223</v>
      </c>
      <c r="H387" s="197">
        <f t="shared" si="27"/>
        <v>0.25422222222222224</v>
      </c>
      <c r="I387" s="197">
        <f t="shared" si="27"/>
        <v>0.08888888888888889</v>
      </c>
      <c r="J387" s="197">
        <f t="shared" si="27"/>
        <v>0.08888888888888889</v>
      </c>
      <c r="K387" s="197">
        <f t="shared" si="27"/>
        <v>0.6227555555555557</v>
      </c>
      <c r="L387" s="198">
        <f t="shared" si="27"/>
        <v>0.6227555555555555</v>
      </c>
      <c r="M387" s="5"/>
    </row>
    <row r="388" spans="1:13" ht="12.75">
      <c r="A388" s="5"/>
      <c r="B388" s="70"/>
      <c r="C388" s="1"/>
      <c r="D388" s="1"/>
      <c r="E388" s="1"/>
      <c r="F388" s="1"/>
      <c r="G388" s="1"/>
      <c r="H388" s="1"/>
      <c r="I388" s="5"/>
      <c r="J388" s="5"/>
      <c r="K388" s="5"/>
      <c r="L388" s="5"/>
      <c r="M388" s="5"/>
    </row>
    <row r="389" spans="1:13" ht="13.5" thickBot="1">
      <c r="A389" s="5"/>
      <c r="B389" s="70"/>
      <c r="C389" s="1"/>
      <c r="D389" s="1"/>
      <c r="E389" s="1"/>
      <c r="F389" s="1"/>
      <c r="G389" s="1"/>
      <c r="H389" s="1"/>
      <c r="I389" s="5"/>
      <c r="J389" s="5"/>
      <c r="K389" s="5"/>
      <c r="L389" s="5"/>
      <c r="M389" s="5"/>
    </row>
    <row r="390" spans="1:13" ht="13.5" thickBot="1">
      <c r="A390" s="5"/>
      <c r="B390" s="8" t="s">
        <v>191</v>
      </c>
      <c r="C390" s="9"/>
      <c r="D390" s="9"/>
      <c r="E390" s="9"/>
      <c r="F390" s="10"/>
      <c r="G390" s="12"/>
      <c r="H390" s="12"/>
      <c r="I390" s="12"/>
      <c r="J390" s="12"/>
      <c r="K390" s="12"/>
      <c r="L390" s="12"/>
      <c r="M390" s="5"/>
    </row>
    <row r="391" spans="1:13" ht="12.75">
      <c r="A391" s="5"/>
      <c r="B391" s="159" t="s">
        <v>45</v>
      </c>
      <c r="C391" s="143" t="s">
        <v>110</v>
      </c>
      <c r="D391" s="142" t="s">
        <v>111</v>
      </c>
      <c r="E391" s="143" t="s">
        <v>114</v>
      </c>
      <c r="F391" s="146" t="s">
        <v>115</v>
      </c>
      <c r="G391" s="163"/>
      <c r="H391" s="70"/>
      <c r="I391" s="199"/>
      <c r="J391" s="70"/>
      <c r="K391" s="163"/>
      <c r="L391" s="70"/>
      <c r="M391" s="5"/>
    </row>
    <row r="392" spans="1:13" ht="12.75">
      <c r="A392" s="5"/>
      <c r="B392" s="164" t="s">
        <v>46</v>
      </c>
      <c r="C392" s="57" t="s">
        <v>63</v>
      </c>
      <c r="D392" s="93" t="s">
        <v>64</v>
      </c>
      <c r="E392" s="57" t="s">
        <v>63</v>
      </c>
      <c r="F392" s="59" t="s">
        <v>64</v>
      </c>
      <c r="G392" s="26"/>
      <c r="H392" s="26"/>
      <c r="I392" s="26"/>
      <c r="J392" s="26"/>
      <c r="K392" s="26"/>
      <c r="L392" s="26"/>
      <c r="M392" s="5"/>
    </row>
    <row r="393" spans="1:13" ht="12.75">
      <c r="A393" s="5"/>
      <c r="B393" s="14"/>
      <c r="C393" s="57"/>
      <c r="D393" s="93"/>
      <c r="E393" s="57"/>
      <c r="F393" s="13"/>
      <c r="G393" s="12"/>
      <c r="H393" s="12"/>
      <c r="I393" s="12"/>
      <c r="J393" s="12"/>
      <c r="K393" s="12"/>
      <c r="L393" s="12"/>
      <c r="M393" s="5"/>
    </row>
    <row r="394" spans="1:13" ht="12.75">
      <c r="A394" s="5"/>
      <c r="B394" s="190" t="s">
        <v>69</v>
      </c>
      <c r="C394" s="191">
        <f>(C363/$B$220)</f>
        <v>0.5</v>
      </c>
      <c r="D394" s="192">
        <f>(D363/$B$221)</f>
        <v>0.5</v>
      </c>
      <c r="E394" s="191">
        <f>(E363/$B$276)</f>
        <v>0.05</v>
      </c>
      <c r="F394" s="193">
        <f>(F363/$B$277)</f>
        <v>0.05</v>
      </c>
      <c r="G394" s="1"/>
      <c r="H394" s="1"/>
      <c r="I394" s="12"/>
      <c r="J394" s="12"/>
      <c r="K394" s="12"/>
      <c r="L394" s="12"/>
      <c r="M394" s="5"/>
    </row>
    <row r="395" spans="1:13" ht="12.75">
      <c r="A395" s="5"/>
      <c r="B395" s="14" t="s">
        <v>70</v>
      </c>
      <c r="C395" s="191">
        <f>(C364/$B$220)</f>
        <v>0.05</v>
      </c>
      <c r="D395" s="192">
        <f>(D364/$B$221)</f>
        <v>0.05</v>
      </c>
      <c r="E395" s="191">
        <f>(E364/$B$276)</f>
        <v>0.1</v>
      </c>
      <c r="F395" s="193">
        <f>(F364/$B$277)</f>
        <v>0.1</v>
      </c>
      <c r="G395" s="1"/>
      <c r="H395" s="1"/>
      <c r="I395" s="12"/>
      <c r="J395" s="12"/>
      <c r="K395" s="12"/>
      <c r="L395" s="12"/>
      <c r="M395" s="5"/>
    </row>
    <row r="396" spans="1:13" ht="12.75">
      <c r="A396" s="5"/>
      <c r="B396" s="14" t="s">
        <v>34</v>
      </c>
      <c r="C396" s="191"/>
      <c r="D396" s="192"/>
      <c r="E396" s="191"/>
      <c r="F396" s="193"/>
      <c r="G396" s="1"/>
      <c r="H396" s="1"/>
      <c r="I396" s="12"/>
      <c r="J396" s="12"/>
      <c r="K396" s="12"/>
      <c r="L396" s="12"/>
      <c r="M396" s="5"/>
    </row>
    <row r="397" spans="1:13" ht="12.75">
      <c r="A397" s="5"/>
      <c r="B397" s="14" t="s">
        <v>35</v>
      </c>
      <c r="C397" s="191"/>
      <c r="D397" s="192"/>
      <c r="E397" s="191"/>
      <c r="F397" s="193"/>
      <c r="G397" s="1"/>
      <c r="H397" s="1"/>
      <c r="I397" s="12"/>
      <c r="J397" s="12"/>
      <c r="K397" s="12"/>
      <c r="L397" s="12"/>
      <c r="M397" s="5"/>
    </row>
    <row r="398" spans="1:13" ht="12.75">
      <c r="A398" s="5"/>
      <c r="B398" s="14" t="s">
        <v>36</v>
      </c>
      <c r="C398" s="191">
        <f>(C367/$B$220)</f>
        <v>0.03333333333333333</v>
      </c>
      <c r="D398" s="192">
        <f>(D367/$B$221)</f>
        <v>0.03333333333333333</v>
      </c>
      <c r="E398" s="191">
        <f>(E367/$B$276)</f>
        <v>0.03333333333333333</v>
      </c>
      <c r="F398" s="193">
        <f>(F367/$B$277)</f>
        <v>0.03333333333333333</v>
      </c>
      <c r="G398" s="1"/>
      <c r="H398" s="1"/>
      <c r="I398" s="12"/>
      <c r="J398" s="12"/>
      <c r="K398" s="12"/>
      <c r="L398" s="12"/>
      <c r="M398" s="5"/>
    </row>
    <row r="399" spans="1:13" ht="12.75">
      <c r="A399" s="5"/>
      <c r="B399" s="14" t="s">
        <v>37</v>
      </c>
      <c r="C399" s="191"/>
      <c r="D399" s="192"/>
      <c r="E399" s="191"/>
      <c r="F399" s="193"/>
      <c r="G399" s="1"/>
      <c r="H399" s="1"/>
      <c r="I399" s="12"/>
      <c r="J399" s="12"/>
      <c r="K399" s="12"/>
      <c r="L399" s="12"/>
      <c r="M399" s="5"/>
    </row>
    <row r="400" spans="1:13" ht="12.75">
      <c r="A400" s="5"/>
      <c r="B400" s="14" t="s">
        <v>38</v>
      </c>
      <c r="C400" s="191"/>
      <c r="D400" s="192"/>
      <c r="E400" s="191">
        <f>(E369/$B$276)</f>
        <v>0.025</v>
      </c>
      <c r="F400" s="193">
        <f>(F369/$B$277)</f>
        <v>0.025</v>
      </c>
      <c r="G400" s="1"/>
      <c r="H400" s="1"/>
      <c r="I400" s="12"/>
      <c r="J400" s="12"/>
      <c r="K400" s="12"/>
      <c r="L400" s="12"/>
      <c r="M400" s="5"/>
    </row>
    <row r="401" spans="1:13" ht="12.75">
      <c r="A401" s="5"/>
      <c r="B401" s="14" t="s">
        <v>39</v>
      </c>
      <c r="C401" s="191">
        <f>(C370/$B$220)</f>
        <v>0.016666666666666666</v>
      </c>
      <c r="D401" s="192">
        <f>(D370/$B$221)</f>
        <v>0.016666666666666666</v>
      </c>
      <c r="E401" s="191">
        <f>(E370/$B$276)</f>
        <v>0.016666666666666666</v>
      </c>
      <c r="F401" s="193">
        <f>(F370/$B$277)</f>
        <v>0.016666666666666666</v>
      </c>
      <c r="G401" s="1"/>
      <c r="H401" s="1"/>
      <c r="I401" s="12"/>
      <c r="J401" s="12"/>
      <c r="K401" s="12"/>
      <c r="L401" s="12"/>
      <c r="M401" s="5"/>
    </row>
    <row r="402" spans="1:13" ht="13.5" thickBot="1">
      <c r="A402" s="5"/>
      <c r="B402" s="37" t="s">
        <v>3</v>
      </c>
      <c r="C402" s="196">
        <f>SUM(C394:C401)</f>
        <v>0.6000000000000001</v>
      </c>
      <c r="D402" s="200">
        <f>SUM(D394:D401)</f>
        <v>0.6000000000000001</v>
      </c>
      <c r="E402" s="196">
        <f>SUM(E394:E401)</f>
        <v>0.225</v>
      </c>
      <c r="F402" s="198">
        <f>SUM(F394:F401)</f>
        <v>0.225</v>
      </c>
      <c r="G402" s="1"/>
      <c r="H402" s="1"/>
      <c r="I402" s="12"/>
      <c r="J402" s="12"/>
      <c r="K402" s="12"/>
      <c r="L402" s="12"/>
      <c r="M402" s="5"/>
    </row>
    <row r="403" spans="1:13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</row>
    <row r="404" spans="1:13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</row>
    <row r="405" spans="1:13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</row>
    <row r="406" spans="1:13" ht="12.75" customHeight="1">
      <c r="A406" s="5"/>
      <c r="B406" s="264" t="s">
        <v>256</v>
      </c>
      <c r="C406" s="264"/>
      <c r="D406" s="264"/>
      <c r="E406" s="264"/>
      <c r="F406" s="264"/>
      <c r="G406" s="5"/>
      <c r="H406" s="5"/>
      <c r="I406" s="5"/>
      <c r="J406" s="5"/>
      <c r="K406" s="5"/>
      <c r="L406" s="5"/>
      <c r="M406" s="5"/>
    </row>
    <row r="407" spans="1:13" ht="12.75">
      <c r="A407" s="5"/>
      <c r="B407" s="201"/>
      <c r="C407" s="201"/>
      <c r="D407" s="201"/>
      <c r="E407" s="201"/>
      <c r="F407" s="201"/>
      <c r="G407" s="5"/>
      <c r="H407" s="5"/>
      <c r="I407" s="5"/>
      <c r="J407" s="5"/>
      <c r="K407" s="5"/>
      <c r="L407" s="5"/>
      <c r="M407" s="5"/>
    </row>
    <row r="408" spans="1:13" ht="12.75" customHeight="1">
      <c r="A408" s="5"/>
      <c r="B408" s="265" t="s">
        <v>225</v>
      </c>
      <c r="C408" s="265"/>
      <c r="D408" s="265"/>
      <c r="E408" s="201"/>
      <c r="F408" s="201">
        <f>C6</f>
        <v>8837178</v>
      </c>
      <c r="G408" s="5"/>
      <c r="H408" s="5"/>
      <c r="I408" s="5"/>
      <c r="J408" s="5"/>
      <c r="K408" s="5"/>
      <c r="L408" s="5"/>
      <c r="M408" s="5"/>
    </row>
    <row r="409" spans="1:13" ht="12.75" customHeight="1">
      <c r="A409" s="5"/>
      <c r="B409" s="265" t="s">
        <v>226</v>
      </c>
      <c r="C409" s="265"/>
      <c r="D409" s="265"/>
      <c r="E409" s="265"/>
      <c r="F409" s="203">
        <f>E11</f>
        <v>2839385</v>
      </c>
      <c r="G409" s="5"/>
      <c r="H409" s="5"/>
      <c r="I409" s="5"/>
      <c r="J409" s="5"/>
      <c r="K409" s="5"/>
      <c r="L409" s="5"/>
      <c r="M409" s="5"/>
    </row>
    <row r="410" spans="1:13" ht="12.75">
      <c r="A410" s="5"/>
      <c r="B410" s="201"/>
      <c r="C410" s="201"/>
      <c r="D410" s="201"/>
      <c r="E410" s="201"/>
      <c r="F410" s="201"/>
      <c r="G410" s="5"/>
      <c r="H410" s="5"/>
      <c r="I410" s="5"/>
      <c r="J410" s="5"/>
      <c r="K410" s="5"/>
      <c r="L410" s="5"/>
      <c r="M410" s="5"/>
    </row>
    <row r="411" spans="2:6" ht="12.75" customHeight="1">
      <c r="B411" s="265" t="s">
        <v>218</v>
      </c>
      <c r="C411" s="265"/>
      <c r="D411" s="265"/>
      <c r="E411" s="265"/>
      <c r="F411" s="201"/>
    </row>
    <row r="412" spans="2:6" ht="12.75" customHeight="1">
      <c r="B412" s="266" t="s">
        <v>219</v>
      </c>
      <c r="C412" s="266"/>
      <c r="D412" s="201"/>
      <c r="E412" s="201"/>
      <c r="F412" s="203">
        <f>G33</f>
        <v>96680.866712</v>
      </c>
    </row>
    <row r="413" spans="2:6" ht="12.75">
      <c r="B413" s="201"/>
      <c r="C413" s="201"/>
      <c r="D413" s="201"/>
      <c r="E413" s="201"/>
      <c r="F413" s="201"/>
    </row>
    <row r="414" spans="2:6" ht="13.5" thickBot="1">
      <c r="B414" s="201"/>
      <c r="C414" s="201"/>
      <c r="D414" s="201"/>
      <c r="E414" s="201"/>
      <c r="F414" s="201"/>
    </row>
    <row r="415" spans="2:8" ht="12.75" customHeight="1">
      <c r="B415" s="267" t="s">
        <v>220</v>
      </c>
      <c r="C415" s="268"/>
      <c r="D415" s="268"/>
      <c r="E415" s="268"/>
      <c r="F415" s="269"/>
      <c r="G415" s="202"/>
      <c r="H415" s="202"/>
    </row>
    <row r="416" spans="2:8" ht="12.75">
      <c r="B416" s="219"/>
      <c r="C416" s="220"/>
      <c r="D416" s="221"/>
      <c r="E416" s="220"/>
      <c r="F416" s="222"/>
      <c r="G416" s="204"/>
      <c r="H416" s="204"/>
    </row>
    <row r="417" spans="2:8" ht="25.5">
      <c r="B417" s="216" t="s">
        <v>242</v>
      </c>
      <c r="C417" s="228">
        <f>I64</f>
        <v>310.6975525757576</v>
      </c>
      <c r="D417" s="223" t="s">
        <v>241</v>
      </c>
      <c r="E417" s="229" t="s">
        <v>69</v>
      </c>
      <c r="F417" s="230">
        <f aca="true" t="shared" si="28" ref="F417:F424">C331</f>
        <v>16.45546296975309</v>
      </c>
      <c r="H417" s="206"/>
    </row>
    <row r="418" spans="2:8" ht="12.75">
      <c r="B418" s="216"/>
      <c r="C418" s="231"/>
      <c r="D418" s="232"/>
      <c r="E418" s="231" t="s">
        <v>70</v>
      </c>
      <c r="F418" s="230">
        <f t="shared" si="28"/>
        <v>6.582185187901235</v>
      </c>
      <c r="H418" s="206"/>
    </row>
    <row r="419" spans="2:8" ht="12.75">
      <c r="B419" s="216"/>
      <c r="C419" s="231"/>
      <c r="D419" s="232"/>
      <c r="E419" s="231" t="s">
        <v>34</v>
      </c>
      <c r="F419" s="230">
        <f t="shared" si="28"/>
        <v>2.468319445462963</v>
      </c>
      <c r="H419" s="206"/>
    </row>
    <row r="420" spans="2:8" ht="12.75">
      <c r="B420" s="216"/>
      <c r="C420" s="231"/>
      <c r="D420" s="232"/>
      <c r="E420" s="231" t="s">
        <v>35</v>
      </c>
      <c r="F420" s="230">
        <f t="shared" si="28"/>
        <v>4.936638890925926</v>
      </c>
      <c r="H420" s="206"/>
    </row>
    <row r="421" spans="2:8" ht="25.5">
      <c r="B421" s="216"/>
      <c r="C421" s="231"/>
      <c r="D421" s="232"/>
      <c r="E421" s="231" t="s">
        <v>36</v>
      </c>
      <c r="F421" s="230">
        <f t="shared" si="28"/>
        <v>3.2910925939506175</v>
      </c>
      <c r="H421" s="206"/>
    </row>
    <row r="422" spans="2:8" ht="12.75">
      <c r="B422" s="216"/>
      <c r="C422" s="231"/>
      <c r="D422" s="232"/>
      <c r="E422" s="231" t="s">
        <v>37</v>
      </c>
      <c r="F422" s="230">
        <f t="shared" si="28"/>
        <v>3.2910925939506175</v>
      </c>
      <c r="H422" s="206"/>
    </row>
    <row r="423" spans="2:8" ht="12.75">
      <c r="B423" s="216"/>
      <c r="C423" s="231"/>
      <c r="D423" s="232"/>
      <c r="E423" s="231" t="s">
        <v>38</v>
      </c>
      <c r="F423" s="230">
        <f t="shared" si="28"/>
        <v>0</v>
      </c>
      <c r="H423" s="206"/>
    </row>
    <row r="424" spans="2:8" ht="12.75">
      <c r="B424" s="216"/>
      <c r="C424" s="231"/>
      <c r="D424" s="232"/>
      <c r="E424" s="231" t="s">
        <v>39</v>
      </c>
      <c r="F424" s="230">
        <f t="shared" si="28"/>
        <v>2.468319445462963</v>
      </c>
      <c r="H424" s="206"/>
    </row>
    <row r="425" spans="2:6" ht="13.5" thickBot="1">
      <c r="B425" s="218"/>
      <c r="C425" s="233"/>
      <c r="D425" s="234"/>
      <c r="E425" s="233" t="s">
        <v>240</v>
      </c>
      <c r="F425" s="235">
        <f>C340</f>
        <v>39.49311112740741</v>
      </c>
    </row>
    <row r="426" spans="2:6" ht="13.5" thickBot="1">
      <c r="B426" s="236"/>
      <c r="C426" s="236"/>
      <c r="D426" s="236"/>
      <c r="E426" s="236"/>
      <c r="F426" s="236"/>
    </row>
    <row r="427" spans="2:8" ht="12.75" customHeight="1">
      <c r="B427" s="267" t="s">
        <v>221</v>
      </c>
      <c r="C427" s="268"/>
      <c r="D427" s="268"/>
      <c r="E427" s="268"/>
      <c r="F427" s="269"/>
      <c r="G427" s="202"/>
      <c r="H427" s="202"/>
    </row>
    <row r="428" spans="2:8" ht="12.75">
      <c r="B428" s="237"/>
      <c r="C428" s="238"/>
      <c r="D428" s="239"/>
      <c r="E428" s="239"/>
      <c r="F428" s="240"/>
      <c r="G428" s="204"/>
      <c r="H428" s="204"/>
    </row>
    <row r="429" spans="2:6" ht="25.5">
      <c r="B429" s="216" t="s">
        <v>243</v>
      </c>
      <c r="C429" s="241">
        <f>I86</f>
        <v>6.126070376712329</v>
      </c>
      <c r="D429" s="217" t="s">
        <v>244</v>
      </c>
      <c r="E429" s="229" t="s">
        <v>69</v>
      </c>
      <c r="F429" s="230">
        <f>C363</f>
        <v>3.0630351883561646</v>
      </c>
    </row>
    <row r="430" spans="2:6" ht="12.75">
      <c r="B430" s="216"/>
      <c r="C430" s="231"/>
      <c r="D430" s="242"/>
      <c r="E430" s="231" t="s">
        <v>70</v>
      </c>
      <c r="F430" s="230">
        <f>C364</f>
        <v>0.30630351883561646</v>
      </c>
    </row>
    <row r="431" spans="2:6" ht="25.5">
      <c r="B431" s="216"/>
      <c r="C431" s="231"/>
      <c r="D431" s="242"/>
      <c r="E431" s="231" t="s">
        <v>36</v>
      </c>
      <c r="F431" s="230">
        <f>C367</f>
        <v>0.20420234589041097</v>
      </c>
    </row>
    <row r="432" spans="2:6" ht="12.75">
      <c r="B432" s="216"/>
      <c r="C432" s="231"/>
      <c r="D432" s="242"/>
      <c r="E432" s="231" t="s">
        <v>39</v>
      </c>
      <c r="F432" s="230">
        <f>C370</f>
        <v>0.10210117294520549</v>
      </c>
    </row>
    <row r="433" spans="2:6" ht="13.5" thickBot="1">
      <c r="B433" s="243"/>
      <c r="C433" s="233"/>
      <c r="D433" s="244"/>
      <c r="E433" s="233" t="s">
        <v>240</v>
      </c>
      <c r="F433" s="235">
        <f>C372</f>
        <v>3.6756422260273975</v>
      </c>
    </row>
    <row r="434" spans="2:6" ht="13.5" thickBot="1">
      <c r="B434" s="236"/>
      <c r="C434" s="236"/>
      <c r="D434" s="236"/>
      <c r="E434" s="236"/>
      <c r="F434" s="245"/>
    </row>
    <row r="435" spans="2:8" ht="12.75" customHeight="1">
      <c r="B435" s="267" t="s">
        <v>222</v>
      </c>
      <c r="C435" s="268"/>
      <c r="D435" s="268"/>
      <c r="E435" s="268"/>
      <c r="F435" s="269"/>
      <c r="G435" s="202"/>
      <c r="H435" s="202"/>
    </row>
    <row r="436" spans="2:8" ht="12.75">
      <c r="B436" s="246"/>
      <c r="C436" s="242"/>
      <c r="D436" s="247"/>
      <c r="E436" s="247"/>
      <c r="F436" s="248"/>
      <c r="G436" s="204"/>
      <c r="H436" s="204"/>
    </row>
    <row r="437" spans="2:6" ht="25.5">
      <c r="B437" s="224" t="s">
        <v>242</v>
      </c>
      <c r="C437" s="228">
        <f>I112</f>
        <v>2483.2988497878778</v>
      </c>
      <c r="D437" s="223" t="s">
        <v>244</v>
      </c>
      <c r="E437" s="229" t="s">
        <v>69</v>
      </c>
      <c r="F437" s="249">
        <f aca="true" t="shared" si="29" ref="F437:F442">E331</f>
        <v>157.82743800874073</v>
      </c>
    </row>
    <row r="438" spans="2:6" ht="12.75">
      <c r="B438" s="216"/>
      <c r="C438" s="250"/>
      <c r="D438" s="232"/>
      <c r="E438" s="231" t="s">
        <v>70</v>
      </c>
      <c r="F438" s="251">
        <f t="shared" si="29"/>
        <v>63.13097520349629</v>
      </c>
    </row>
    <row r="439" spans="2:6" ht="12.75">
      <c r="B439" s="216"/>
      <c r="C439" s="250"/>
      <c r="D439" s="232"/>
      <c r="E439" s="231" t="s">
        <v>34</v>
      </c>
      <c r="F439" s="251">
        <f t="shared" si="29"/>
        <v>15.782743800874073</v>
      </c>
    </row>
    <row r="440" spans="2:6" ht="12.75">
      <c r="B440" s="216"/>
      <c r="C440" s="250"/>
      <c r="D440" s="232"/>
      <c r="E440" s="231" t="s">
        <v>35</v>
      </c>
      <c r="F440" s="251">
        <f t="shared" si="29"/>
        <v>47.34823140262222</v>
      </c>
    </row>
    <row r="441" spans="2:6" ht="25.5">
      <c r="B441" s="216"/>
      <c r="C441" s="250"/>
      <c r="D441" s="232"/>
      <c r="E441" s="231" t="s">
        <v>36</v>
      </c>
      <c r="F441" s="251">
        <f t="shared" si="29"/>
        <v>31.565487601748146</v>
      </c>
    </row>
    <row r="442" spans="2:6" ht="12.75">
      <c r="B442" s="216"/>
      <c r="C442" s="250"/>
      <c r="D442" s="232"/>
      <c r="E442" s="231" t="s">
        <v>37</v>
      </c>
      <c r="F442" s="251">
        <f t="shared" si="29"/>
        <v>31.565487601748146</v>
      </c>
    </row>
    <row r="443" spans="2:6" ht="12.75">
      <c r="B443" s="216"/>
      <c r="C443" s="250"/>
      <c r="D443" s="232"/>
      <c r="E443" s="231" t="s">
        <v>39</v>
      </c>
      <c r="F443" s="251">
        <f>E338</f>
        <v>31.565487601748146</v>
      </c>
    </row>
    <row r="444" spans="2:6" ht="13.5" thickBot="1">
      <c r="B444" s="218"/>
      <c r="C444" s="252"/>
      <c r="D444" s="234"/>
      <c r="E444" s="233" t="s">
        <v>240</v>
      </c>
      <c r="F444" s="253">
        <f>E340</f>
        <v>378.78585122097775</v>
      </c>
    </row>
    <row r="445" spans="2:6" ht="13.5" thickBot="1">
      <c r="B445" s="205"/>
      <c r="C445" s="254"/>
      <c r="D445" s="236"/>
      <c r="E445" s="236"/>
      <c r="F445" s="245"/>
    </row>
    <row r="446" spans="2:8" ht="12.75" customHeight="1">
      <c r="B446" s="267" t="s">
        <v>223</v>
      </c>
      <c r="C446" s="268"/>
      <c r="D446" s="268"/>
      <c r="E446" s="268"/>
      <c r="F446" s="269"/>
      <c r="G446" s="202"/>
      <c r="H446" s="202"/>
    </row>
    <row r="447" spans="2:8" ht="12.75">
      <c r="B447" s="246"/>
      <c r="C447" s="242"/>
      <c r="D447" s="247"/>
      <c r="E447" s="242"/>
      <c r="F447" s="255"/>
      <c r="G447" s="204"/>
      <c r="H447" s="204"/>
    </row>
    <row r="448" spans="2:6" ht="25.5">
      <c r="B448" s="224" t="s">
        <v>242</v>
      </c>
      <c r="C448" s="228">
        <f>J134</f>
        <v>280.78684820454544</v>
      </c>
      <c r="D448" s="223" t="s">
        <v>244</v>
      </c>
      <c r="E448" s="229" t="s">
        <v>69</v>
      </c>
      <c r="F448" s="249">
        <f>G331</f>
        <v>8.922782065166668</v>
      </c>
    </row>
    <row r="449" spans="2:6" ht="12.75">
      <c r="B449" s="216"/>
      <c r="C449" s="250"/>
      <c r="D449" s="232"/>
      <c r="E449" s="231" t="s">
        <v>70</v>
      </c>
      <c r="F449" s="251">
        <f aca="true" t="shared" si="30" ref="F449:F455">G332</f>
        <v>17.845564130333337</v>
      </c>
    </row>
    <row r="450" spans="2:6" ht="12.75">
      <c r="B450" s="216"/>
      <c r="C450" s="250"/>
      <c r="D450" s="232"/>
      <c r="E450" s="231" t="s">
        <v>34</v>
      </c>
      <c r="F450" s="251">
        <f t="shared" si="30"/>
        <v>4.461391032583334</v>
      </c>
    </row>
    <row r="451" spans="2:6" ht="12.75">
      <c r="B451" s="216"/>
      <c r="C451" s="250"/>
      <c r="D451" s="232"/>
      <c r="E451" s="231" t="s">
        <v>35</v>
      </c>
      <c r="F451" s="251">
        <f t="shared" si="30"/>
        <v>13.384173097750002</v>
      </c>
    </row>
    <row r="452" spans="2:6" ht="25.5">
      <c r="B452" s="216"/>
      <c r="C452" s="250"/>
      <c r="D452" s="232"/>
      <c r="E452" s="231" t="s">
        <v>36</v>
      </c>
      <c r="F452" s="251">
        <f t="shared" si="30"/>
        <v>8.922782065166668</v>
      </c>
    </row>
    <row r="453" spans="2:6" ht="12.75">
      <c r="B453" s="216"/>
      <c r="C453" s="250"/>
      <c r="D453" s="232"/>
      <c r="E453" s="231" t="s">
        <v>37</v>
      </c>
      <c r="F453" s="251">
        <f t="shared" si="30"/>
        <v>8.922782065166668</v>
      </c>
    </row>
    <row r="454" spans="2:6" ht="12.75">
      <c r="B454" s="216"/>
      <c r="C454" s="250"/>
      <c r="D454" s="232"/>
      <c r="E454" s="231" t="s">
        <v>38</v>
      </c>
      <c r="F454" s="251">
        <f t="shared" si="30"/>
        <v>2.230695516291667</v>
      </c>
    </row>
    <row r="455" spans="2:6" ht="12.75">
      <c r="B455" s="216"/>
      <c r="C455" s="250"/>
      <c r="D455" s="232"/>
      <c r="E455" s="231" t="s">
        <v>39</v>
      </c>
      <c r="F455" s="251">
        <f t="shared" si="30"/>
        <v>6.692086548875001</v>
      </c>
    </row>
    <row r="456" spans="2:6" ht="13.5" thickBot="1">
      <c r="B456" s="218"/>
      <c r="C456" s="252"/>
      <c r="D456" s="234"/>
      <c r="E456" s="233" t="s">
        <v>240</v>
      </c>
      <c r="F456" s="253">
        <f>G340</f>
        <v>71.38225652133333</v>
      </c>
    </row>
    <row r="457" spans="2:6" ht="13.5" thickBot="1">
      <c r="B457" s="205"/>
      <c r="C457" s="254"/>
      <c r="D457" s="236"/>
      <c r="E457" s="236"/>
      <c r="F457" s="245"/>
    </row>
    <row r="458" spans="2:8" ht="12.75" customHeight="1">
      <c r="B458" s="267" t="s">
        <v>224</v>
      </c>
      <c r="C458" s="268"/>
      <c r="D458" s="268"/>
      <c r="E458" s="268"/>
      <c r="F458" s="269"/>
      <c r="G458" s="202"/>
      <c r="H458" s="202"/>
    </row>
    <row r="459" spans="2:8" ht="12.75">
      <c r="B459" s="246"/>
      <c r="C459" s="242"/>
      <c r="D459" s="247"/>
      <c r="E459" s="247"/>
      <c r="F459" s="255"/>
      <c r="G459" s="204"/>
      <c r="H459" s="204"/>
    </row>
    <row r="460" spans="2:6" ht="25.5">
      <c r="B460" s="224" t="s">
        <v>243</v>
      </c>
      <c r="C460" s="228">
        <f>I158</f>
        <v>165.17677177495884</v>
      </c>
      <c r="D460" s="223" t="s">
        <v>244</v>
      </c>
      <c r="E460" s="229" t="s">
        <v>69</v>
      </c>
      <c r="F460" s="225">
        <f>E363</f>
        <v>8.258838588747942</v>
      </c>
    </row>
    <row r="461" spans="2:6" ht="12.75">
      <c r="B461" s="216"/>
      <c r="C461" s="250"/>
      <c r="D461" s="232"/>
      <c r="E461" s="231" t="s">
        <v>70</v>
      </c>
      <c r="F461" s="226">
        <f>E364</f>
        <v>16.517677177495884</v>
      </c>
    </row>
    <row r="462" spans="2:6" ht="25.5">
      <c r="B462" s="216"/>
      <c r="C462" s="250"/>
      <c r="D462" s="232"/>
      <c r="E462" s="231" t="s">
        <v>36</v>
      </c>
      <c r="F462" s="226">
        <f>E367</f>
        <v>5.505892392498628</v>
      </c>
    </row>
    <row r="463" spans="2:6" ht="12.75">
      <c r="B463" s="216"/>
      <c r="C463" s="250"/>
      <c r="D463" s="232"/>
      <c r="E463" s="231" t="s">
        <v>37</v>
      </c>
      <c r="F463" s="226">
        <f>E368</f>
        <v>4.129419294373971</v>
      </c>
    </row>
    <row r="464" spans="2:6" ht="12.75">
      <c r="B464" s="216"/>
      <c r="C464" s="250"/>
      <c r="D464" s="232"/>
      <c r="E464" s="231" t="s">
        <v>38</v>
      </c>
      <c r="F464" s="226">
        <f>E369</f>
        <v>4.129419294373971</v>
      </c>
    </row>
    <row r="465" spans="2:6" ht="12.75">
      <c r="B465" s="216"/>
      <c r="C465" s="250"/>
      <c r="D465" s="232"/>
      <c r="E465" s="231" t="s">
        <v>39</v>
      </c>
      <c r="F465" s="226">
        <f>E370</f>
        <v>2.752946196249314</v>
      </c>
    </row>
    <row r="466" spans="2:6" ht="13.5" thickBot="1">
      <c r="B466" s="218"/>
      <c r="C466" s="252"/>
      <c r="D466" s="234"/>
      <c r="E466" s="233" t="s">
        <v>240</v>
      </c>
      <c r="F466" s="227">
        <f>E372</f>
        <v>41.2941929437397</v>
      </c>
    </row>
    <row r="467" spans="2:6" ht="13.5" thickBot="1">
      <c r="B467" s="205"/>
      <c r="C467" s="254"/>
      <c r="D467" s="236"/>
      <c r="E467" s="236"/>
      <c r="F467" s="256"/>
    </row>
    <row r="468" spans="2:8" ht="12.75">
      <c r="B468" s="267" t="s">
        <v>227</v>
      </c>
      <c r="C468" s="268"/>
      <c r="D468" s="268"/>
      <c r="E468" s="268"/>
      <c r="F468" s="269"/>
      <c r="G468" s="202"/>
      <c r="H468" s="202"/>
    </row>
    <row r="469" spans="2:8" ht="12.75" customHeight="1">
      <c r="B469" s="246"/>
      <c r="C469" s="242"/>
      <c r="D469" s="247"/>
      <c r="E469" s="247"/>
      <c r="F469" s="248"/>
      <c r="G469" s="204"/>
      <c r="H469" s="204"/>
    </row>
    <row r="470" spans="2:6" ht="38.25">
      <c r="B470" s="224" t="s">
        <v>245</v>
      </c>
      <c r="C470" s="228">
        <f>H183</f>
        <v>322.26955570666667</v>
      </c>
      <c r="D470" s="223" t="s">
        <v>244</v>
      </c>
      <c r="E470" s="229" t="s">
        <v>70</v>
      </c>
      <c r="F470" s="225">
        <f>I332</f>
        <v>10.742318523555555</v>
      </c>
    </row>
    <row r="471" spans="2:6" ht="25.5">
      <c r="B471" s="257"/>
      <c r="C471" s="250"/>
      <c r="D471" s="232"/>
      <c r="E471" s="231" t="s">
        <v>36</v>
      </c>
      <c r="F471" s="226">
        <f>I335</f>
        <v>10.742318523555555</v>
      </c>
    </row>
    <row r="472" spans="2:6" ht="12.75">
      <c r="B472" s="257"/>
      <c r="C472" s="250"/>
      <c r="D472" s="232"/>
      <c r="E472" s="231" t="s">
        <v>37</v>
      </c>
      <c r="F472" s="226">
        <f>I336</f>
        <v>7.16154568237037</v>
      </c>
    </row>
    <row r="473" spans="2:6" ht="12.75">
      <c r="B473" s="257"/>
      <c r="C473" s="250"/>
      <c r="D473" s="232"/>
      <c r="E473" s="231" t="s">
        <v>38</v>
      </c>
      <c r="F473" s="226">
        <f>I337</f>
        <v>7.16154568237037</v>
      </c>
    </row>
    <row r="474" spans="2:6" ht="13.5" thickBot="1">
      <c r="B474" s="243"/>
      <c r="C474" s="252"/>
      <c r="D474" s="234"/>
      <c r="E474" s="233" t="s">
        <v>240</v>
      </c>
      <c r="F474" s="227">
        <f>I340</f>
        <v>35.807728411851855</v>
      </c>
    </row>
    <row r="475" spans="2:6" ht="13.5" thickBot="1">
      <c r="B475" s="236"/>
      <c r="C475" s="254"/>
      <c r="D475" s="236"/>
      <c r="E475" s="236"/>
      <c r="F475" s="256"/>
    </row>
    <row r="476" spans="2:8" ht="12.75">
      <c r="B476" s="267" t="s">
        <v>228</v>
      </c>
      <c r="C476" s="268"/>
      <c r="D476" s="268"/>
      <c r="E476" s="268"/>
      <c r="F476" s="269"/>
      <c r="G476" s="202"/>
      <c r="H476" s="202"/>
    </row>
    <row r="477" spans="2:8" ht="12.75" customHeight="1">
      <c r="B477" s="246"/>
      <c r="C477" s="242"/>
      <c r="D477" s="247"/>
      <c r="E477" s="247"/>
      <c r="F477" s="248"/>
      <c r="G477" s="204"/>
      <c r="H477" s="204"/>
    </row>
    <row r="478" spans="2:6" ht="38.25">
      <c r="B478" s="224" t="s">
        <v>229</v>
      </c>
      <c r="C478" s="228">
        <f>C295</f>
        <v>22</v>
      </c>
      <c r="D478" s="223" t="s">
        <v>244</v>
      </c>
      <c r="E478" s="229" t="s">
        <v>69</v>
      </c>
      <c r="F478" s="225">
        <f aca="true" t="shared" si="31" ref="F478:F485">K331</f>
        <v>0</v>
      </c>
    </row>
    <row r="479" spans="2:6" ht="12.75">
      <c r="B479" s="257"/>
      <c r="C479" s="231"/>
      <c r="D479" s="232"/>
      <c r="E479" s="231" t="s">
        <v>70</v>
      </c>
      <c r="F479" s="226">
        <f t="shared" si="31"/>
        <v>1.1733333333333333</v>
      </c>
    </row>
    <row r="480" spans="2:6" ht="12.75">
      <c r="B480" s="246"/>
      <c r="C480" s="258"/>
      <c r="D480" s="259"/>
      <c r="E480" s="231" t="s">
        <v>34</v>
      </c>
      <c r="F480" s="226">
        <f t="shared" si="31"/>
        <v>0</v>
      </c>
    </row>
    <row r="481" spans="2:6" ht="12.75">
      <c r="B481" s="246"/>
      <c r="C481" s="258"/>
      <c r="D481" s="259"/>
      <c r="E481" s="231" t="s">
        <v>35</v>
      </c>
      <c r="F481" s="226">
        <f t="shared" si="31"/>
        <v>0</v>
      </c>
    </row>
    <row r="482" spans="2:6" ht="25.5">
      <c r="B482" s="246"/>
      <c r="C482" s="258"/>
      <c r="D482" s="259"/>
      <c r="E482" s="231" t="s">
        <v>36</v>
      </c>
      <c r="F482" s="226">
        <f t="shared" si="31"/>
        <v>1.1733333333333333</v>
      </c>
    </row>
    <row r="483" spans="2:6" ht="12.75">
      <c r="B483" s="246"/>
      <c r="C483" s="258"/>
      <c r="D483" s="259"/>
      <c r="E483" s="231" t="s">
        <v>37</v>
      </c>
      <c r="F483" s="226">
        <f t="shared" si="31"/>
        <v>1.1733333333333333</v>
      </c>
    </row>
    <row r="484" spans="2:6" ht="12.75">
      <c r="B484" s="246"/>
      <c r="C484" s="258"/>
      <c r="D484" s="259"/>
      <c r="E484" s="231" t="s">
        <v>38</v>
      </c>
      <c r="F484" s="226">
        <f t="shared" si="31"/>
        <v>1.1733333333333333</v>
      </c>
    </row>
    <row r="485" spans="2:6" ht="12.75">
      <c r="B485" s="246"/>
      <c r="C485" s="258"/>
      <c r="D485" s="259"/>
      <c r="E485" s="231" t="s">
        <v>39</v>
      </c>
      <c r="F485" s="226">
        <f t="shared" si="31"/>
        <v>0</v>
      </c>
    </row>
    <row r="486" spans="2:6" ht="13.5" thickBot="1">
      <c r="B486" s="260"/>
      <c r="C486" s="261"/>
      <c r="D486" s="262"/>
      <c r="E486" s="233" t="s">
        <v>240</v>
      </c>
      <c r="F486" s="227">
        <f>K340</f>
        <v>4.693333333333333</v>
      </c>
    </row>
    <row r="488" spans="5:6" ht="12.75">
      <c r="E488" s="201"/>
      <c r="F488" s="206"/>
    </row>
  </sheetData>
  <sheetProtection password="DEA3" sheet="1" objects="1" scenarios="1" selectLockedCells="1"/>
  <mergeCells count="12">
    <mergeCell ref="B446:F446"/>
    <mergeCell ref="B458:F458"/>
    <mergeCell ref="B468:F468"/>
    <mergeCell ref="B476:F476"/>
    <mergeCell ref="B412:C412"/>
    <mergeCell ref="B415:F415"/>
    <mergeCell ref="B427:F427"/>
    <mergeCell ref="B435:F435"/>
    <mergeCell ref="B406:F406"/>
    <mergeCell ref="B408:D408"/>
    <mergeCell ref="B409:E409"/>
    <mergeCell ref="B411:E41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8"/>
  <sheetViews>
    <sheetView zoomScale="70" zoomScaleNormal="70" workbookViewId="0" topLeftCell="A6">
      <selection activeCell="C6" sqref="C6"/>
    </sheetView>
  </sheetViews>
  <sheetFormatPr defaultColWidth="9.140625" defaultRowHeight="12.75"/>
  <cols>
    <col min="1" max="1" width="8.8515625" style="6" customWidth="1"/>
    <col min="2" max="13" width="12.7109375" style="6" customWidth="1"/>
    <col min="14" max="16384" width="8.8515625" style="6" customWidth="1"/>
  </cols>
  <sheetData>
    <row r="1" spans="1:13" ht="18">
      <c r="A1" s="3" t="s">
        <v>99</v>
      </c>
      <c r="B1" s="4"/>
      <c r="C1" s="4"/>
      <c r="D1" s="4"/>
      <c r="E1" s="4"/>
      <c r="F1" s="4"/>
      <c r="G1" s="4"/>
      <c r="H1" s="4"/>
      <c r="I1" s="5"/>
      <c r="J1" s="5"/>
      <c r="K1" s="5"/>
      <c r="L1" s="5"/>
      <c r="M1" s="5"/>
    </row>
    <row r="2" spans="1:13" ht="18">
      <c r="A2" s="3" t="s">
        <v>100</v>
      </c>
      <c r="B2" s="4"/>
      <c r="C2" s="4"/>
      <c r="D2" s="4"/>
      <c r="E2" s="4"/>
      <c r="F2" s="3" t="s">
        <v>215</v>
      </c>
      <c r="G2" s="3"/>
      <c r="H2" s="4"/>
      <c r="I2" s="5"/>
      <c r="J2" s="5"/>
      <c r="K2" s="5"/>
      <c r="L2" s="5"/>
      <c r="M2" s="5"/>
    </row>
    <row r="3" spans="1:13" ht="13.5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2.75">
      <c r="A4" s="7" t="s">
        <v>0</v>
      </c>
      <c r="B4" s="8" t="s">
        <v>152</v>
      </c>
      <c r="C4" s="9"/>
      <c r="D4" s="10"/>
      <c r="E4" s="5"/>
      <c r="F4" s="5"/>
      <c r="G4" s="5"/>
      <c r="H4" s="5"/>
      <c r="I4" s="5"/>
      <c r="J4" s="5"/>
      <c r="K4" s="5"/>
      <c r="L4" s="5"/>
      <c r="M4" s="5"/>
    </row>
    <row r="5" spans="1:13" ht="12.75">
      <c r="A5" s="5"/>
      <c r="B5" s="11"/>
      <c r="C5" s="12"/>
      <c r="D5" s="13"/>
      <c r="E5" s="5"/>
      <c r="F5" s="5"/>
      <c r="G5" s="5"/>
      <c r="H5" s="5"/>
      <c r="I5" s="5"/>
      <c r="J5" s="5"/>
      <c r="K5" s="5"/>
      <c r="L5" s="5"/>
      <c r="M5" s="5"/>
    </row>
    <row r="6" spans="1:13" ht="12.75">
      <c r="A6" s="5"/>
      <c r="B6" s="14"/>
      <c r="C6" s="207">
        <v>3122911</v>
      </c>
      <c r="D6" s="13"/>
      <c r="E6" s="5"/>
      <c r="F6" s="5"/>
      <c r="G6" s="5"/>
      <c r="H6" s="5"/>
      <c r="I6" s="5"/>
      <c r="J6" s="5"/>
      <c r="K6" s="5"/>
      <c r="L6" s="5"/>
      <c r="M6" s="5"/>
    </row>
    <row r="7" spans="1:13" ht="13.5" thickBot="1">
      <c r="A7" s="5"/>
      <c r="B7" s="15"/>
      <c r="C7" s="16"/>
      <c r="D7" s="17"/>
      <c r="E7" s="5"/>
      <c r="F7" s="5"/>
      <c r="G7" s="5"/>
      <c r="H7" s="5"/>
      <c r="I7" s="5"/>
      <c r="J7" s="5"/>
      <c r="K7" s="5"/>
      <c r="L7" s="5"/>
      <c r="M7" s="5"/>
    </row>
    <row r="8" spans="1:13" ht="13.5" thickBo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2.75">
      <c r="A9" s="5"/>
      <c r="B9" s="8" t="s">
        <v>1</v>
      </c>
      <c r="C9" s="9"/>
      <c r="D9" s="9"/>
      <c r="E9" s="10"/>
      <c r="F9" s="5"/>
      <c r="G9" s="5"/>
      <c r="H9" s="5"/>
      <c r="I9" s="5"/>
      <c r="J9" s="5"/>
      <c r="K9" s="5"/>
      <c r="L9" s="5"/>
      <c r="M9" s="5"/>
    </row>
    <row r="10" spans="1:13" ht="12.75">
      <c r="A10" s="5"/>
      <c r="B10" s="14"/>
      <c r="C10" s="12"/>
      <c r="D10" s="18" t="s">
        <v>2</v>
      </c>
      <c r="E10" s="19" t="s">
        <v>3</v>
      </c>
      <c r="F10" s="5"/>
      <c r="G10" s="5"/>
      <c r="H10" s="5"/>
      <c r="I10" s="5"/>
      <c r="J10" s="5"/>
      <c r="K10" s="5"/>
      <c r="L10" s="5"/>
      <c r="M10" s="5"/>
    </row>
    <row r="11" spans="1:13" ht="12.75">
      <c r="A11" s="5"/>
      <c r="B11" s="14" t="s">
        <v>153</v>
      </c>
      <c r="C11" s="12"/>
      <c r="D11" s="1">
        <f>+E11/C6*100</f>
        <v>46.85999697077502</v>
      </c>
      <c r="E11" s="207">
        <v>1463396</v>
      </c>
      <c r="F11" s="20"/>
      <c r="G11" s="5"/>
      <c r="H11" s="5"/>
      <c r="I11" s="5"/>
      <c r="J11" s="5"/>
      <c r="K11" s="5"/>
      <c r="L11" s="5"/>
      <c r="M11" s="5"/>
    </row>
    <row r="12" spans="1:13" ht="13.5" thickBot="1">
      <c r="A12" s="5"/>
      <c r="B12" s="15" t="s">
        <v>154</v>
      </c>
      <c r="C12" s="16"/>
      <c r="D12" s="2">
        <f>+E12/C6*100</f>
        <v>53.14000302922498</v>
      </c>
      <c r="E12" s="214">
        <f>+C6-E11</f>
        <v>1659515</v>
      </c>
      <c r="F12" s="5"/>
      <c r="G12" s="5"/>
      <c r="H12" s="5"/>
      <c r="I12" s="5"/>
      <c r="J12" s="5"/>
      <c r="K12" s="5"/>
      <c r="L12" s="5"/>
      <c r="M12" s="5"/>
    </row>
    <row r="13" spans="1:13" ht="12.75">
      <c r="A13" s="5"/>
      <c r="B13" s="12"/>
      <c r="C13" s="12"/>
      <c r="D13" s="18"/>
      <c r="E13" s="21"/>
      <c r="F13" s="5"/>
      <c r="G13" s="5"/>
      <c r="H13" s="5"/>
      <c r="I13" s="5"/>
      <c r="J13" s="5"/>
      <c r="K13" s="5"/>
      <c r="L13" s="5"/>
      <c r="M13" s="5"/>
    </row>
    <row r="14" spans="1:13" ht="13.5" thickBot="1">
      <c r="A14" s="5"/>
      <c r="B14" s="12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5.75">
      <c r="A15" s="7" t="s">
        <v>4</v>
      </c>
      <c r="B15" s="22" t="s">
        <v>103</v>
      </c>
      <c r="C15" s="9"/>
      <c r="D15" s="9"/>
      <c r="E15" s="9"/>
      <c r="F15" s="9"/>
      <c r="G15" s="9"/>
      <c r="H15" s="10"/>
      <c r="I15" s="12"/>
      <c r="J15" s="12"/>
      <c r="K15" s="5"/>
      <c r="L15" s="5"/>
      <c r="M15" s="5"/>
    </row>
    <row r="16" spans="1:13" ht="12.75">
      <c r="A16" s="5"/>
      <c r="B16" s="11" t="s">
        <v>108</v>
      </c>
      <c r="C16" s="12"/>
      <c r="D16" s="23" t="s">
        <v>5</v>
      </c>
      <c r="E16" s="24" t="s">
        <v>77</v>
      </c>
      <c r="F16" s="23" t="s">
        <v>6</v>
      </c>
      <c r="G16" s="23" t="s">
        <v>13</v>
      </c>
      <c r="H16" s="25" t="s">
        <v>51</v>
      </c>
      <c r="I16" s="26"/>
      <c r="J16" s="12"/>
      <c r="K16" s="5"/>
      <c r="L16" s="5"/>
      <c r="M16" s="5"/>
    </row>
    <row r="17" spans="1:13" ht="12.75">
      <c r="A17" s="5"/>
      <c r="B17" s="11"/>
      <c r="C17" s="12"/>
      <c r="D17" s="27" t="s">
        <v>7</v>
      </c>
      <c r="E17" s="28" t="s">
        <v>78</v>
      </c>
      <c r="F17" s="27" t="s">
        <v>8</v>
      </c>
      <c r="G17" s="27" t="s">
        <v>52</v>
      </c>
      <c r="H17" s="29" t="s">
        <v>54</v>
      </c>
      <c r="I17" s="26"/>
      <c r="J17" s="12"/>
      <c r="K17" s="5"/>
      <c r="L17" s="5"/>
      <c r="M17" s="5"/>
    </row>
    <row r="18" spans="1:13" ht="12.75">
      <c r="A18" s="5"/>
      <c r="B18" s="11"/>
      <c r="C18" s="12"/>
      <c r="D18" s="27" t="s">
        <v>9</v>
      </c>
      <c r="E18" s="30" t="s">
        <v>81</v>
      </c>
      <c r="F18" s="27" t="s">
        <v>10</v>
      </c>
      <c r="G18" s="31"/>
      <c r="H18" s="32"/>
      <c r="I18" s="26"/>
      <c r="J18" s="12"/>
      <c r="K18" s="5"/>
      <c r="L18" s="5"/>
      <c r="M18" s="5"/>
    </row>
    <row r="19" spans="1:13" ht="12.75">
      <c r="A19" s="5"/>
      <c r="B19" s="14" t="s">
        <v>85</v>
      </c>
      <c r="C19" s="12"/>
      <c r="D19" s="207">
        <v>5</v>
      </c>
      <c r="E19" s="33">
        <f>(D19/($D$19+$D$20+$D$21+$D$22+$D$23+$D$25+$D$27+$D$28+$D$29+$D$30+$D$31+$D$32)*(17-($E$24+$E$26)))</f>
        <v>1.24</v>
      </c>
      <c r="F19" s="34">
        <f>(E19/100)*E11</f>
        <v>18146.110399999998</v>
      </c>
      <c r="G19" s="34">
        <f>(F19*30/100)</f>
        <v>5443.833119999999</v>
      </c>
      <c r="H19" s="35">
        <f aca="true" t="shared" si="0" ref="H19:H32">(F19*100/100)</f>
        <v>18146.110399999998</v>
      </c>
      <c r="I19" s="36"/>
      <c r="J19" s="12"/>
      <c r="K19" s="5"/>
      <c r="L19" s="5"/>
      <c r="M19" s="5"/>
    </row>
    <row r="20" spans="1:13" ht="12.75">
      <c r="A20" s="5"/>
      <c r="B20" s="14" t="s">
        <v>86</v>
      </c>
      <c r="C20" s="12"/>
      <c r="D20" s="207">
        <v>4</v>
      </c>
      <c r="E20" s="33">
        <f>(D20/($D$19+$D$20+$D$21+$D$22+$D$23+$D$25+$D$27+$D$28+$D$29+$D$30+$D$31+$D$32)*(17-($E$24+$E$26)))</f>
        <v>0.992</v>
      </c>
      <c r="F20" s="34">
        <f>(E20/100)*E11</f>
        <v>14516.88832</v>
      </c>
      <c r="G20" s="34">
        <f>(F20*20/100)</f>
        <v>2903.377664</v>
      </c>
      <c r="H20" s="35">
        <f t="shared" si="0"/>
        <v>14516.88832</v>
      </c>
      <c r="I20" s="18"/>
      <c r="J20" s="12"/>
      <c r="K20" s="5"/>
      <c r="L20" s="5"/>
      <c r="M20" s="5"/>
    </row>
    <row r="21" spans="1:13" ht="12.75">
      <c r="A21" s="5"/>
      <c r="B21" s="14" t="s">
        <v>87</v>
      </c>
      <c r="C21" s="12"/>
      <c r="D21" s="207">
        <v>6</v>
      </c>
      <c r="E21" s="33">
        <f>(D21/($D$19+$D$20+$D$21+$D$22+$D$23+$D$25+$D$27+$D$28+$D$29+$D$30+$D$31+$D$32)*(17-($E$24+$E$26)))</f>
        <v>1.488</v>
      </c>
      <c r="F21" s="34">
        <f>(E21/100)*E11</f>
        <v>21775.332479999997</v>
      </c>
      <c r="G21" s="34">
        <f>(F21*20/100)</f>
        <v>4355.0664959999995</v>
      </c>
      <c r="H21" s="35">
        <f t="shared" si="0"/>
        <v>21775.332479999997</v>
      </c>
      <c r="I21" s="18"/>
      <c r="J21" s="12"/>
      <c r="K21" s="5"/>
      <c r="L21" s="5"/>
      <c r="M21" s="5"/>
    </row>
    <row r="22" spans="1:13" ht="12.75">
      <c r="A22" s="5"/>
      <c r="B22" s="14" t="s">
        <v>88</v>
      </c>
      <c r="C22" s="12"/>
      <c r="D22" s="207">
        <v>5</v>
      </c>
      <c r="E22" s="33">
        <f>(D22/($D$19+$D$20+$D$21+$D$22+$D$23+$D$25+$D$27+$D$28+$D$29+$D$30+$D$31+$D$32)*(17-($E$24+$E$26)))</f>
        <v>1.24</v>
      </c>
      <c r="F22" s="34">
        <f>(E22/100)*E11</f>
        <v>18146.110399999998</v>
      </c>
      <c r="G22" s="34">
        <f>(F22*10/100)</f>
        <v>1814.61104</v>
      </c>
      <c r="H22" s="35">
        <f t="shared" si="0"/>
        <v>18146.110399999998</v>
      </c>
      <c r="I22" s="18"/>
      <c r="J22" s="12"/>
      <c r="K22" s="5"/>
      <c r="L22" s="5"/>
      <c r="M22" s="5"/>
    </row>
    <row r="23" spans="1:13" ht="12.75">
      <c r="A23" s="5"/>
      <c r="B23" s="14" t="s">
        <v>89</v>
      </c>
      <c r="C23" s="12"/>
      <c r="D23" s="207">
        <v>4</v>
      </c>
      <c r="E23" s="33">
        <f>(D23/($D$19+$D$20+$D$21+$D$22+$D$23+$D$25+$D$27+$D$28+$D$29+$D$30+$D$31+$D$32)*(17-($E$24+$E$26)))</f>
        <v>0.992</v>
      </c>
      <c r="F23" s="34">
        <f>(E23/100)*E11</f>
        <v>14516.88832</v>
      </c>
      <c r="G23" s="34">
        <f>(F23*10/100)</f>
        <v>1451.688832</v>
      </c>
      <c r="H23" s="35">
        <f t="shared" si="0"/>
        <v>14516.88832</v>
      </c>
      <c r="I23" s="18"/>
      <c r="J23" s="12"/>
      <c r="K23" s="5"/>
      <c r="L23" s="5"/>
      <c r="M23" s="5"/>
    </row>
    <row r="24" spans="1:13" ht="12.75">
      <c r="A24" s="5"/>
      <c r="B24" s="14" t="s">
        <v>90</v>
      </c>
      <c r="C24" s="12"/>
      <c r="D24" s="207">
        <v>0.5</v>
      </c>
      <c r="E24" s="33">
        <f>(D24*1)</f>
        <v>0.5</v>
      </c>
      <c r="F24" s="34">
        <f>(E24/100)*E11</f>
        <v>7316.9800000000005</v>
      </c>
      <c r="G24" s="34">
        <f>(F24*50/100)</f>
        <v>3658.49</v>
      </c>
      <c r="H24" s="35">
        <f t="shared" si="0"/>
        <v>7316.98</v>
      </c>
      <c r="I24" s="18"/>
      <c r="J24" s="12"/>
      <c r="K24" s="5"/>
      <c r="L24" s="5"/>
      <c r="M24" s="5"/>
    </row>
    <row r="25" spans="1:13" ht="12.75">
      <c r="A25" s="5"/>
      <c r="B25" s="14" t="s">
        <v>91</v>
      </c>
      <c r="C25" s="12"/>
      <c r="D25" s="207">
        <v>8</v>
      </c>
      <c r="E25" s="33">
        <f>(D25/($D$19+$D$20+$D$21+$D$22+$D$23+$D$25+$D$27+$D$28+$D$29+$D$30+$D$31+$D$32)*(17-($E$24+$E$26)))</f>
        <v>1.984</v>
      </c>
      <c r="F25" s="34">
        <f>(E25/100)*E11</f>
        <v>29033.77664</v>
      </c>
      <c r="G25" s="34">
        <f>(F25*30/100)</f>
        <v>8710.132992</v>
      </c>
      <c r="H25" s="35">
        <f t="shared" si="0"/>
        <v>29033.77664</v>
      </c>
      <c r="I25" s="18"/>
      <c r="J25" s="12"/>
      <c r="K25" s="5"/>
      <c r="L25" s="5"/>
      <c r="M25" s="5"/>
    </row>
    <row r="26" spans="1:13" ht="12.75">
      <c r="A26" s="5"/>
      <c r="B26" s="14" t="s">
        <v>92</v>
      </c>
      <c r="C26" s="12"/>
      <c r="D26" s="207">
        <v>1</v>
      </c>
      <c r="E26" s="33">
        <f>(D26*1)</f>
        <v>1</v>
      </c>
      <c r="F26" s="34">
        <f>(E26/100)*E11</f>
        <v>14633.960000000001</v>
      </c>
      <c r="G26" s="34">
        <f>(F26*50/100)</f>
        <v>7316.98</v>
      </c>
      <c r="H26" s="35">
        <f t="shared" si="0"/>
        <v>14633.96</v>
      </c>
      <c r="I26" s="18"/>
      <c r="J26" s="12"/>
      <c r="K26" s="5"/>
      <c r="L26" s="5"/>
      <c r="M26" s="5"/>
    </row>
    <row r="27" spans="1:13" ht="12.75">
      <c r="A27" s="5"/>
      <c r="B27" s="14" t="s">
        <v>126</v>
      </c>
      <c r="C27" s="12"/>
      <c r="D27" s="207">
        <v>0.5</v>
      </c>
      <c r="E27" s="33">
        <f aca="true" t="shared" si="1" ref="E27:E32">(D27/($D$19+$D$20+$D$21+$D$22+$D$23+$D$25+$D$27+$D$28+$D$29+$D$30+$D$31+$D$32)*(17-($E$24+$E$26)))</f>
        <v>0.124</v>
      </c>
      <c r="F27" s="34">
        <f>(E27/100)*E12</f>
        <v>2057.7986</v>
      </c>
      <c r="G27" s="34">
        <f>(F27*10/100)</f>
        <v>205.77986</v>
      </c>
      <c r="H27" s="35">
        <f t="shared" si="0"/>
        <v>2057.7986</v>
      </c>
      <c r="I27" s="18"/>
      <c r="J27" s="12"/>
      <c r="K27" s="5"/>
      <c r="L27" s="5"/>
      <c r="M27" s="5"/>
    </row>
    <row r="28" spans="1:13" ht="12.75">
      <c r="A28" s="5"/>
      <c r="B28" s="14" t="s">
        <v>93</v>
      </c>
      <c r="C28" s="12"/>
      <c r="D28" s="207">
        <v>3</v>
      </c>
      <c r="E28" s="33">
        <f t="shared" si="1"/>
        <v>0.744</v>
      </c>
      <c r="F28" s="34">
        <f>(E28/100)*E11</f>
        <v>10887.666239999999</v>
      </c>
      <c r="G28" s="34">
        <f>(F28*10/100)</f>
        <v>1088.7666239999999</v>
      </c>
      <c r="H28" s="35">
        <f t="shared" si="0"/>
        <v>10887.666239999999</v>
      </c>
      <c r="I28" s="18"/>
      <c r="J28" s="12"/>
      <c r="K28" s="5"/>
      <c r="L28" s="5"/>
      <c r="M28" s="5"/>
    </row>
    <row r="29" spans="1:13" ht="12.75">
      <c r="A29" s="5"/>
      <c r="B29" s="14" t="s">
        <v>94</v>
      </c>
      <c r="C29" s="12"/>
      <c r="D29" s="207">
        <v>3</v>
      </c>
      <c r="E29" s="33">
        <f t="shared" si="1"/>
        <v>0.744</v>
      </c>
      <c r="F29" s="34">
        <f>(E29/100)*$E$11</f>
        <v>10887.666239999999</v>
      </c>
      <c r="G29" s="34">
        <f>(F29*10/100)</f>
        <v>1088.7666239999999</v>
      </c>
      <c r="H29" s="35">
        <f t="shared" si="0"/>
        <v>10887.666239999999</v>
      </c>
      <c r="I29" s="12"/>
      <c r="J29" s="5"/>
      <c r="K29" s="5"/>
      <c r="L29" s="5"/>
      <c r="M29" s="5"/>
    </row>
    <row r="30" spans="1:13" ht="12.75">
      <c r="A30" s="5"/>
      <c r="B30" s="14" t="s">
        <v>95</v>
      </c>
      <c r="C30" s="12"/>
      <c r="D30" s="207">
        <v>5</v>
      </c>
      <c r="E30" s="33">
        <f t="shared" si="1"/>
        <v>1.24</v>
      </c>
      <c r="F30" s="34">
        <f>(E30/100)*$E$11</f>
        <v>18146.110399999998</v>
      </c>
      <c r="G30" s="34">
        <f>(F30*10/100)</f>
        <v>1814.61104</v>
      </c>
      <c r="H30" s="35">
        <f t="shared" si="0"/>
        <v>18146.110399999998</v>
      </c>
      <c r="I30" s="12"/>
      <c r="J30" s="5"/>
      <c r="K30" s="5"/>
      <c r="L30" s="5"/>
      <c r="M30" s="5"/>
    </row>
    <row r="31" spans="1:13" ht="12.75">
      <c r="A31" s="5"/>
      <c r="B31" s="14" t="s">
        <v>96</v>
      </c>
      <c r="C31" s="12"/>
      <c r="D31" s="207">
        <v>11</v>
      </c>
      <c r="E31" s="33">
        <f t="shared" si="1"/>
        <v>2.7279999999999998</v>
      </c>
      <c r="F31" s="34">
        <f>(E31/100)*$E$11</f>
        <v>39921.442879999995</v>
      </c>
      <c r="G31" s="34">
        <f>(F31*10/100)</f>
        <v>3992.1442879999995</v>
      </c>
      <c r="H31" s="35">
        <f t="shared" si="0"/>
        <v>39921.442879999995</v>
      </c>
      <c r="I31" s="12"/>
      <c r="J31" s="5"/>
      <c r="K31" s="5"/>
      <c r="L31" s="5"/>
      <c r="M31" s="5"/>
    </row>
    <row r="32" spans="1:13" ht="12.75">
      <c r="A32" s="5"/>
      <c r="B32" s="14" t="s">
        <v>147</v>
      </c>
      <c r="C32" s="12"/>
      <c r="D32" s="207">
        <v>8</v>
      </c>
      <c r="E32" s="33">
        <f t="shared" si="1"/>
        <v>1.984</v>
      </c>
      <c r="F32" s="34">
        <f>(E32/100)*$E$11</f>
        <v>29033.77664</v>
      </c>
      <c r="G32" s="34">
        <f>(F32*20/100)</f>
        <v>5806.755328</v>
      </c>
      <c r="H32" s="35">
        <f t="shared" si="0"/>
        <v>29033.77664</v>
      </c>
      <c r="I32" s="12"/>
      <c r="J32" s="5"/>
      <c r="K32" s="5"/>
      <c r="L32" s="5"/>
      <c r="M32" s="5"/>
    </row>
    <row r="33" spans="1:13" ht="13.5" thickBot="1">
      <c r="A33" s="5"/>
      <c r="B33" s="37" t="s">
        <v>3</v>
      </c>
      <c r="C33" s="38"/>
      <c r="D33" s="39">
        <f>SUM(D19:D32)</f>
        <v>64</v>
      </c>
      <c r="E33" s="40">
        <f>SUM(E19:E32)</f>
        <v>17</v>
      </c>
      <c r="F33" s="41">
        <f>SUM(F19:F32)</f>
        <v>249020.50755999997</v>
      </c>
      <c r="G33" s="41">
        <f>SUM(G19:G32)</f>
        <v>49651.003908</v>
      </c>
      <c r="H33" s="41">
        <f>SUM(H19:H32)</f>
        <v>249020.50755999997</v>
      </c>
      <c r="I33" s="42"/>
      <c r="J33" s="12"/>
      <c r="K33" s="12"/>
      <c r="L33" s="12"/>
      <c r="M33" s="5"/>
    </row>
    <row r="34" spans="1:13" ht="12.75">
      <c r="A34" s="5"/>
      <c r="B34" s="43" t="s">
        <v>98</v>
      </c>
      <c r="C34" s="12"/>
      <c r="D34" s="12"/>
      <c r="E34" s="18"/>
      <c r="F34" s="44"/>
      <c r="G34" s="18"/>
      <c r="H34" s="44"/>
      <c r="I34" s="5"/>
      <c r="J34" s="5"/>
      <c r="K34" s="5"/>
      <c r="L34" s="5"/>
      <c r="M34" s="5"/>
    </row>
    <row r="35" spans="1:13" ht="12.75">
      <c r="A35" s="5"/>
      <c r="B35" s="43" t="s">
        <v>47</v>
      </c>
      <c r="C35" s="12"/>
      <c r="D35" s="12"/>
      <c r="E35" s="18"/>
      <c r="F35" s="44"/>
      <c r="G35" s="18"/>
      <c r="H35" s="44"/>
      <c r="I35" s="5"/>
      <c r="J35" s="5"/>
      <c r="K35" s="5"/>
      <c r="L35" s="5"/>
      <c r="M35" s="5"/>
    </row>
    <row r="36" spans="1:13" ht="12.75">
      <c r="A36" s="5"/>
      <c r="B36" s="43" t="s">
        <v>53</v>
      </c>
      <c r="C36" s="12"/>
      <c r="D36" s="12"/>
      <c r="E36" s="18"/>
      <c r="F36" s="44"/>
      <c r="G36" s="18"/>
      <c r="H36" s="44"/>
      <c r="I36" s="5"/>
      <c r="J36" s="5"/>
      <c r="K36" s="5"/>
      <c r="L36" s="5"/>
      <c r="M36" s="5"/>
    </row>
    <row r="37" spans="1:13" ht="12.75">
      <c r="A37" s="5"/>
      <c r="B37" s="43" t="s">
        <v>128</v>
      </c>
      <c r="C37" s="12"/>
      <c r="D37" s="12"/>
      <c r="E37" s="18"/>
      <c r="F37" s="44"/>
      <c r="G37" s="18"/>
      <c r="H37" s="44"/>
      <c r="I37" s="5"/>
      <c r="J37" s="5"/>
      <c r="K37" s="5"/>
      <c r="L37" s="5"/>
      <c r="M37" s="5"/>
    </row>
    <row r="38" spans="1:13" ht="12.75">
      <c r="A38" s="5"/>
      <c r="B38" s="43" t="s">
        <v>127</v>
      </c>
      <c r="C38" s="12"/>
      <c r="D38" s="12"/>
      <c r="E38" s="18"/>
      <c r="F38" s="44"/>
      <c r="G38" s="18"/>
      <c r="H38" s="44"/>
      <c r="I38" s="5"/>
      <c r="J38" s="5"/>
      <c r="K38" s="5"/>
      <c r="L38" s="5"/>
      <c r="M38" s="5"/>
    </row>
    <row r="39" spans="1:13" ht="12.75">
      <c r="A39" s="5"/>
      <c r="B39" s="43" t="s">
        <v>148</v>
      </c>
      <c r="C39" s="12"/>
      <c r="D39" s="12"/>
      <c r="E39" s="18"/>
      <c r="F39" s="44"/>
      <c r="G39" s="18"/>
      <c r="H39" s="44"/>
      <c r="I39" s="5"/>
      <c r="J39" s="5"/>
      <c r="K39" s="5"/>
      <c r="L39" s="5"/>
      <c r="M39" s="5"/>
    </row>
    <row r="40" spans="1:13" ht="12.75">
      <c r="A40" s="5"/>
      <c r="B40" s="43" t="s">
        <v>97</v>
      </c>
      <c r="C40" s="12"/>
      <c r="D40" s="12"/>
      <c r="E40" s="18"/>
      <c r="F40" s="44"/>
      <c r="G40" s="18"/>
      <c r="H40" s="44"/>
      <c r="I40" s="5"/>
      <c r="J40" s="5"/>
      <c r="K40" s="5"/>
      <c r="L40" s="5"/>
      <c r="M40" s="5"/>
    </row>
    <row r="41" spans="1:13" ht="12.75">
      <c r="A41" s="5"/>
      <c r="B41" s="43" t="s">
        <v>82</v>
      </c>
      <c r="C41" s="12"/>
      <c r="D41" s="12"/>
      <c r="E41" s="18"/>
      <c r="F41" s="44"/>
      <c r="G41" s="18"/>
      <c r="H41" s="44"/>
      <c r="I41" s="5"/>
      <c r="J41" s="5"/>
      <c r="K41" s="5"/>
      <c r="L41" s="5"/>
      <c r="M41" s="5"/>
    </row>
    <row r="42" spans="1:13" ht="12.75">
      <c r="A42" s="5"/>
      <c r="B42" s="45"/>
      <c r="C42" s="45"/>
      <c r="D42" s="45"/>
      <c r="E42" s="18"/>
      <c r="F42" s="44"/>
      <c r="G42" s="18"/>
      <c r="H42" s="44"/>
      <c r="I42" s="5"/>
      <c r="J42" s="5"/>
      <c r="K42" s="5"/>
      <c r="L42" s="5"/>
      <c r="M42" s="5"/>
    </row>
    <row r="43" spans="1:13" ht="12.75">
      <c r="A43" s="5"/>
      <c r="B43" s="43"/>
      <c r="C43" s="12"/>
      <c r="D43" s="12"/>
      <c r="E43" s="18"/>
      <c r="F43" s="44"/>
      <c r="G43" s="18"/>
      <c r="H43" s="44"/>
      <c r="I43" s="5"/>
      <c r="J43" s="5"/>
      <c r="K43" s="5"/>
      <c r="L43" s="5"/>
      <c r="M43" s="5"/>
    </row>
    <row r="44" spans="1:13" ht="16.5" thickBot="1">
      <c r="A44" s="7" t="s">
        <v>11</v>
      </c>
      <c r="B44" s="46" t="s">
        <v>235</v>
      </c>
      <c r="C44" s="47"/>
      <c r="D44" s="47"/>
      <c r="E44" s="47"/>
      <c r="F44" s="47"/>
      <c r="G44" s="47"/>
      <c r="H44" s="47"/>
      <c r="I44" s="47"/>
      <c r="J44" s="47"/>
      <c r="K44" s="5"/>
      <c r="L44" s="5"/>
      <c r="M44" s="5"/>
    </row>
    <row r="45" spans="1:13" ht="15.75">
      <c r="A45" s="48"/>
      <c r="B45" s="22" t="s">
        <v>101</v>
      </c>
      <c r="C45" s="9"/>
      <c r="D45" s="9"/>
      <c r="E45" s="9"/>
      <c r="F45" s="9"/>
      <c r="G45" s="9"/>
      <c r="H45" s="9"/>
      <c r="I45" s="9"/>
      <c r="J45" s="10"/>
      <c r="K45" s="5"/>
      <c r="L45" s="5"/>
      <c r="M45" s="5"/>
    </row>
    <row r="46" spans="1:13" ht="15.75">
      <c r="A46" s="48"/>
      <c r="B46" s="49" t="s">
        <v>149</v>
      </c>
      <c r="C46" s="50"/>
      <c r="D46" s="50"/>
      <c r="E46" s="50"/>
      <c r="F46" s="50"/>
      <c r="G46" s="50"/>
      <c r="H46" s="50"/>
      <c r="I46" s="50"/>
      <c r="J46" s="51"/>
      <c r="K46" s="5"/>
      <c r="L46" s="5"/>
      <c r="M46" s="5"/>
    </row>
    <row r="47" spans="1:13" ht="13.5" thickBot="1">
      <c r="A47" s="48"/>
      <c r="B47" s="11" t="s">
        <v>48</v>
      </c>
      <c r="C47" s="43"/>
      <c r="D47" s="52" t="s">
        <v>56</v>
      </c>
      <c r="E47" s="53"/>
      <c r="F47" s="27" t="s">
        <v>73</v>
      </c>
      <c r="G47" s="54" t="s">
        <v>61</v>
      </c>
      <c r="H47" s="55"/>
      <c r="I47" s="54" t="s">
        <v>62</v>
      </c>
      <c r="J47" s="56"/>
      <c r="K47" s="5"/>
      <c r="L47" s="5"/>
      <c r="M47" s="5"/>
    </row>
    <row r="48" spans="1:13" ht="12.75">
      <c r="A48" s="48"/>
      <c r="B48" s="11"/>
      <c r="C48" s="43"/>
      <c r="D48" s="57" t="s">
        <v>13</v>
      </c>
      <c r="E48" s="26" t="s">
        <v>51</v>
      </c>
      <c r="F48" s="27" t="s">
        <v>76</v>
      </c>
      <c r="G48" s="58" t="s">
        <v>13</v>
      </c>
      <c r="H48" s="26" t="s">
        <v>51</v>
      </c>
      <c r="I48" s="58" t="s">
        <v>13</v>
      </c>
      <c r="J48" s="59" t="s">
        <v>51</v>
      </c>
      <c r="K48" s="5"/>
      <c r="L48" s="5"/>
      <c r="M48" s="5"/>
    </row>
    <row r="49" spans="1:13" ht="12.75">
      <c r="A49" s="48"/>
      <c r="B49" s="11"/>
      <c r="C49" s="43"/>
      <c r="D49" s="58" t="s">
        <v>49</v>
      </c>
      <c r="E49" s="26" t="s">
        <v>50</v>
      </c>
      <c r="F49" s="60"/>
      <c r="G49" s="57" t="s">
        <v>50</v>
      </c>
      <c r="H49" s="26" t="s">
        <v>50</v>
      </c>
      <c r="I49" s="57" t="s">
        <v>50</v>
      </c>
      <c r="J49" s="59" t="s">
        <v>50</v>
      </c>
      <c r="K49" s="5"/>
      <c r="L49" s="5"/>
      <c r="M49" s="5"/>
    </row>
    <row r="50" spans="1:13" ht="12.75">
      <c r="A50" s="48"/>
      <c r="B50" s="14" t="s">
        <v>85</v>
      </c>
      <c r="C50" s="12"/>
      <c r="D50" s="61">
        <f>($G$19)</f>
        <v>5443.833119999999</v>
      </c>
      <c r="E50" s="62">
        <f>($H$19)</f>
        <v>18146.110399999998</v>
      </c>
      <c r="F50" s="207">
        <v>0</v>
      </c>
      <c r="G50" s="61">
        <f aca="true" t="shared" si="2" ref="G50:G63">(D50*F50)</f>
        <v>0</v>
      </c>
      <c r="H50" s="63">
        <f aca="true" t="shared" si="3" ref="H50:H63">(E50*F50)</f>
        <v>0</v>
      </c>
      <c r="I50" s="61">
        <f aca="true" t="shared" si="4" ref="I50:J63">(G50/264)</f>
        <v>0</v>
      </c>
      <c r="J50" s="64">
        <f t="shared" si="4"/>
        <v>0</v>
      </c>
      <c r="K50" s="5"/>
      <c r="L50" s="5"/>
      <c r="M50" s="5"/>
    </row>
    <row r="51" spans="1:13" ht="12.75">
      <c r="A51" s="48"/>
      <c r="B51" s="14" t="s">
        <v>86</v>
      </c>
      <c r="C51" s="12"/>
      <c r="D51" s="61">
        <f>($G$20)</f>
        <v>2903.377664</v>
      </c>
      <c r="E51" s="62">
        <f>($H$20)</f>
        <v>14516.88832</v>
      </c>
      <c r="F51" s="207">
        <v>0</v>
      </c>
      <c r="G51" s="61">
        <f t="shared" si="2"/>
        <v>0</v>
      </c>
      <c r="H51" s="63">
        <f t="shared" si="3"/>
        <v>0</v>
      </c>
      <c r="I51" s="61">
        <f t="shared" si="4"/>
        <v>0</v>
      </c>
      <c r="J51" s="64">
        <f t="shared" si="4"/>
        <v>0</v>
      </c>
      <c r="K51" s="5"/>
      <c r="L51" s="5"/>
      <c r="M51" s="5"/>
    </row>
    <row r="52" spans="1:13" ht="12.75">
      <c r="A52" s="48"/>
      <c r="B52" s="14" t="s">
        <v>87</v>
      </c>
      <c r="C52" s="12"/>
      <c r="D52" s="61">
        <f>($G$21)</f>
        <v>4355.0664959999995</v>
      </c>
      <c r="E52" s="62">
        <f>($H$21)</f>
        <v>21775.332479999997</v>
      </c>
      <c r="F52" s="207">
        <v>0</v>
      </c>
      <c r="G52" s="61">
        <f t="shared" si="2"/>
        <v>0</v>
      </c>
      <c r="H52" s="62">
        <f t="shared" si="3"/>
        <v>0</v>
      </c>
      <c r="I52" s="61">
        <f t="shared" si="4"/>
        <v>0</v>
      </c>
      <c r="J52" s="64">
        <f t="shared" si="4"/>
        <v>0</v>
      </c>
      <c r="K52" s="5"/>
      <c r="L52" s="5"/>
      <c r="M52" s="5"/>
    </row>
    <row r="53" spans="1:13" ht="12.75">
      <c r="A53" s="48"/>
      <c r="B53" s="14" t="s">
        <v>88</v>
      </c>
      <c r="C53" s="12"/>
      <c r="D53" s="61">
        <f>($G$22)</f>
        <v>1814.61104</v>
      </c>
      <c r="E53" s="62">
        <f>($H$22)</f>
        <v>18146.110399999998</v>
      </c>
      <c r="F53" s="207">
        <v>0</v>
      </c>
      <c r="G53" s="61">
        <f t="shared" si="2"/>
        <v>0</v>
      </c>
      <c r="H53" s="62">
        <f t="shared" si="3"/>
        <v>0</v>
      </c>
      <c r="I53" s="61">
        <f t="shared" si="4"/>
        <v>0</v>
      </c>
      <c r="J53" s="64">
        <f t="shared" si="4"/>
        <v>0</v>
      </c>
      <c r="K53" s="5"/>
      <c r="L53" s="5"/>
      <c r="M53" s="5"/>
    </row>
    <row r="54" spans="1:13" ht="12.75">
      <c r="A54" s="48"/>
      <c r="B54" s="14" t="s">
        <v>89</v>
      </c>
      <c r="C54" s="12"/>
      <c r="D54" s="61">
        <f>($G$23)</f>
        <v>1451.688832</v>
      </c>
      <c r="E54" s="62">
        <f>($H$23)</f>
        <v>14516.88832</v>
      </c>
      <c r="F54" s="207">
        <v>0</v>
      </c>
      <c r="G54" s="61">
        <f t="shared" si="2"/>
        <v>0</v>
      </c>
      <c r="H54" s="62">
        <f t="shared" si="3"/>
        <v>0</v>
      </c>
      <c r="I54" s="61">
        <f t="shared" si="4"/>
        <v>0</v>
      </c>
      <c r="J54" s="64">
        <f t="shared" si="4"/>
        <v>0</v>
      </c>
      <c r="K54" s="5"/>
      <c r="L54" s="5"/>
      <c r="M54" s="5"/>
    </row>
    <row r="55" spans="1:13" ht="12.75">
      <c r="A55" s="48"/>
      <c r="B55" s="14" t="s">
        <v>90</v>
      </c>
      <c r="C55" s="12"/>
      <c r="D55" s="61">
        <f>($G$24)</f>
        <v>3658.49</v>
      </c>
      <c r="E55" s="62">
        <f>($H$24)</f>
        <v>7316.98</v>
      </c>
      <c r="F55" s="207">
        <v>2</v>
      </c>
      <c r="G55" s="61">
        <f t="shared" si="2"/>
        <v>7316.98</v>
      </c>
      <c r="H55" s="62">
        <f t="shared" si="3"/>
        <v>14633.96</v>
      </c>
      <c r="I55" s="61">
        <f t="shared" si="4"/>
        <v>27.715833333333332</v>
      </c>
      <c r="J55" s="64">
        <f t="shared" si="4"/>
        <v>55.431666666666665</v>
      </c>
      <c r="K55" s="5"/>
      <c r="L55" s="5"/>
      <c r="M55" s="5"/>
    </row>
    <row r="56" spans="1:13" ht="12.75">
      <c r="A56" s="48"/>
      <c r="B56" s="14" t="s">
        <v>91</v>
      </c>
      <c r="C56" s="12"/>
      <c r="D56" s="61">
        <f>($G$25)</f>
        <v>8710.132992</v>
      </c>
      <c r="E56" s="62">
        <f>($H$25)</f>
        <v>29033.77664</v>
      </c>
      <c r="F56" s="207">
        <v>1</v>
      </c>
      <c r="G56" s="61">
        <f t="shared" si="2"/>
        <v>8710.132992</v>
      </c>
      <c r="H56" s="62">
        <f t="shared" si="3"/>
        <v>29033.77664</v>
      </c>
      <c r="I56" s="61">
        <f t="shared" si="4"/>
        <v>32.992928000000006</v>
      </c>
      <c r="J56" s="64">
        <f t="shared" si="4"/>
        <v>109.97642666666667</v>
      </c>
      <c r="K56" s="5"/>
      <c r="L56" s="5"/>
      <c r="M56" s="5"/>
    </row>
    <row r="57" spans="1:13" ht="12.75">
      <c r="A57" s="48"/>
      <c r="B57" s="14" t="s">
        <v>92</v>
      </c>
      <c r="C57" s="12"/>
      <c r="D57" s="61">
        <f>($G$26)</f>
        <v>7316.98</v>
      </c>
      <c r="E57" s="62">
        <f>($H$26)</f>
        <v>14633.96</v>
      </c>
      <c r="F57" s="207">
        <v>2</v>
      </c>
      <c r="G57" s="61">
        <f t="shared" si="2"/>
        <v>14633.96</v>
      </c>
      <c r="H57" s="62">
        <f t="shared" si="3"/>
        <v>29267.92</v>
      </c>
      <c r="I57" s="61">
        <f t="shared" si="4"/>
        <v>55.431666666666665</v>
      </c>
      <c r="J57" s="64">
        <f t="shared" si="4"/>
        <v>110.86333333333333</v>
      </c>
      <c r="K57" s="5"/>
      <c r="L57" s="5"/>
      <c r="M57" s="5"/>
    </row>
    <row r="58" spans="1:13" ht="12.75">
      <c r="A58" s="48"/>
      <c r="B58" s="14" t="s">
        <v>126</v>
      </c>
      <c r="C58" s="12"/>
      <c r="D58" s="61">
        <f>($G$27)</f>
        <v>205.77986</v>
      </c>
      <c r="E58" s="62">
        <f>($H$27)</f>
        <v>2057.7986</v>
      </c>
      <c r="F58" s="207">
        <v>0</v>
      </c>
      <c r="G58" s="61">
        <f t="shared" si="2"/>
        <v>0</v>
      </c>
      <c r="H58" s="62">
        <f t="shared" si="3"/>
        <v>0</v>
      </c>
      <c r="I58" s="61">
        <f t="shared" si="4"/>
        <v>0</v>
      </c>
      <c r="J58" s="64">
        <f t="shared" si="4"/>
        <v>0</v>
      </c>
      <c r="K58" s="5"/>
      <c r="L58" s="5"/>
      <c r="M58" s="5"/>
    </row>
    <row r="59" spans="1:13" ht="12.75">
      <c r="A59" s="48"/>
      <c r="B59" s="14" t="s">
        <v>93</v>
      </c>
      <c r="C59" s="12"/>
      <c r="D59" s="61">
        <f>($G$28)</f>
        <v>1088.7666239999999</v>
      </c>
      <c r="E59" s="62">
        <f>($H$28)</f>
        <v>10887.666239999999</v>
      </c>
      <c r="F59" s="207">
        <v>0</v>
      </c>
      <c r="G59" s="61">
        <f t="shared" si="2"/>
        <v>0</v>
      </c>
      <c r="H59" s="62">
        <f t="shared" si="3"/>
        <v>0</v>
      </c>
      <c r="I59" s="61">
        <f t="shared" si="4"/>
        <v>0</v>
      </c>
      <c r="J59" s="64">
        <f t="shared" si="4"/>
        <v>0</v>
      </c>
      <c r="K59" s="5"/>
      <c r="L59" s="5"/>
      <c r="M59" s="5"/>
    </row>
    <row r="60" spans="1:13" ht="12.75">
      <c r="A60" s="48"/>
      <c r="B60" s="14" t="s">
        <v>94</v>
      </c>
      <c r="C60" s="12"/>
      <c r="D60" s="61">
        <f>($G$29)</f>
        <v>1088.7666239999999</v>
      </c>
      <c r="E60" s="62">
        <f>($H$29)</f>
        <v>10887.666239999999</v>
      </c>
      <c r="F60" s="207">
        <v>0</v>
      </c>
      <c r="G60" s="61">
        <f t="shared" si="2"/>
        <v>0</v>
      </c>
      <c r="H60" s="62">
        <f t="shared" si="3"/>
        <v>0</v>
      </c>
      <c r="I60" s="61">
        <f t="shared" si="4"/>
        <v>0</v>
      </c>
      <c r="J60" s="64">
        <f t="shared" si="4"/>
        <v>0</v>
      </c>
      <c r="K60" s="5"/>
      <c r="L60" s="5"/>
      <c r="M60" s="5"/>
    </row>
    <row r="61" spans="1:13" ht="12.75">
      <c r="A61" s="48"/>
      <c r="B61" s="14" t="s">
        <v>95</v>
      </c>
      <c r="C61" s="12"/>
      <c r="D61" s="61">
        <f>($G$30)</f>
        <v>1814.61104</v>
      </c>
      <c r="E61" s="62">
        <f>($H$30)</f>
        <v>18146.110399999998</v>
      </c>
      <c r="F61" s="207">
        <v>0</v>
      </c>
      <c r="G61" s="61">
        <f t="shared" si="2"/>
        <v>0</v>
      </c>
      <c r="H61" s="62">
        <f t="shared" si="3"/>
        <v>0</v>
      </c>
      <c r="I61" s="61">
        <f t="shared" si="4"/>
        <v>0</v>
      </c>
      <c r="J61" s="64">
        <f t="shared" si="4"/>
        <v>0</v>
      </c>
      <c r="K61" s="5"/>
      <c r="L61" s="5"/>
      <c r="M61" s="5"/>
    </row>
    <row r="62" spans="1:13" ht="12.75">
      <c r="A62" s="48"/>
      <c r="B62" s="14" t="s">
        <v>96</v>
      </c>
      <c r="C62" s="12"/>
      <c r="D62" s="61">
        <f>($G$31)</f>
        <v>3992.1442879999995</v>
      </c>
      <c r="E62" s="62">
        <f>($H$31)</f>
        <v>39921.442879999995</v>
      </c>
      <c r="F62" s="207">
        <v>0</v>
      </c>
      <c r="G62" s="61">
        <f t="shared" si="2"/>
        <v>0</v>
      </c>
      <c r="H62" s="62">
        <f t="shared" si="3"/>
        <v>0</v>
      </c>
      <c r="I62" s="61">
        <f t="shared" si="4"/>
        <v>0</v>
      </c>
      <c r="J62" s="64">
        <f t="shared" si="4"/>
        <v>0</v>
      </c>
      <c r="K62" s="5"/>
      <c r="L62" s="5"/>
      <c r="M62" s="5"/>
    </row>
    <row r="63" spans="1:13" ht="12.75">
      <c r="A63" s="48"/>
      <c r="B63" s="14" t="s">
        <v>147</v>
      </c>
      <c r="C63" s="12"/>
      <c r="D63" s="61">
        <f>($G$32)</f>
        <v>5806.755328</v>
      </c>
      <c r="E63" s="62">
        <f>($H$32)</f>
        <v>29033.77664</v>
      </c>
      <c r="F63" s="207">
        <v>2</v>
      </c>
      <c r="G63" s="61">
        <f t="shared" si="2"/>
        <v>11613.510656</v>
      </c>
      <c r="H63" s="62">
        <f t="shared" si="3"/>
        <v>58067.55328</v>
      </c>
      <c r="I63" s="61">
        <f t="shared" si="4"/>
        <v>43.99057066666667</v>
      </c>
      <c r="J63" s="64">
        <f t="shared" si="4"/>
        <v>219.95285333333334</v>
      </c>
      <c r="K63" s="5"/>
      <c r="L63" s="5"/>
      <c r="M63" s="5"/>
    </row>
    <row r="64" spans="1:13" ht="13.5" thickBot="1">
      <c r="A64" s="48"/>
      <c r="B64" s="37" t="s">
        <v>3</v>
      </c>
      <c r="C64" s="65"/>
      <c r="D64" s="66">
        <f>SUM(D50:D63)</f>
        <v>49651.003908</v>
      </c>
      <c r="E64" s="67">
        <f>SUM(E50:E63)</f>
        <v>249020.50755999997</v>
      </c>
      <c r="F64" s="68"/>
      <c r="G64" s="66">
        <f>SUM(G50:G63)</f>
        <v>42274.583648</v>
      </c>
      <c r="H64" s="67">
        <f>SUM(H50:H63)</f>
        <v>131003.20992</v>
      </c>
      <c r="I64" s="66">
        <f>SUM(I50:I63)</f>
        <v>160.1309986666667</v>
      </c>
      <c r="J64" s="69">
        <f>SUM(J50:J63)</f>
        <v>496.22428</v>
      </c>
      <c r="K64" s="5"/>
      <c r="L64" s="5"/>
      <c r="M64" s="5"/>
    </row>
    <row r="65" spans="1:13" ht="12.75">
      <c r="A65" s="48"/>
      <c r="B65" s="70" t="s">
        <v>150</v>
      </c>
      <c r="C65" s="43"/>
      <c r="D65" s="62"/>
      <c r="E65" s="62"/>
      <c r="F65" s="63"/>
      <c r="G65" s="62"/>
      <c r="H65" s="62"/>
      <c r="I65" s="62"/>
      <c r="J65" s="62"/>
      <c r="K65" s="5"/>
      <c r="L65" s="5"/>
      <c r="M65" s="5"/>
    </row>
    <row r="66" spans="1:13" ht="12.75">
      <c r="A66" s="48"/>
      <c r="B66" s="12" t="s">
        <v>151</v>
      </c>
      <c r="C66" s="43"/>
      <c r="D66" s="62"/>
      <c r="E66" s="62"/>
      <c r="F66" s="63"/>
      <c r="G66" s="62"/>
      <c r="H66" s="62"/>
      <c r="I66" s="62"/>
      <c r="J66" s="62"/>
      <c r="K66" s="5"/>
      <c r="L66" s="5"/>
      <c r="M66" s="5"/>
    </row>
    <row r="67" spans="1:13" ht="13.5" thickBot="1">
      <c r="A67" s="48"/>
      <c r="B67" s="71"/>
      <c r="C67" s="71"/>
      <c r="D67" s="71"/>
      <c r="E67" s="71"/>
      <c r="F67" s="71"/>
      <c r="G67" s="71"/>
      <c r="H67" s="71"/>
      <c r="I67" s="5"/>
      <c r="J67" s="5"/>
      <c r="K67" s="5"/>
      <c r="L67" s="5"/>
      <c r="M67" s="5"/>
    </row>
    <row r="68" spans="1:13" ht="15.75">
      <c r="A68" s="48"/>
      <c r="B68" s="72" t="s">
        <v>105</v>
      </c>
      <c r="C68" s="73"/>
      <c r="D68" s="73"/>
      <c r="E68" s="73"/>
      <c r="F68" s="73"/>
      <c r="G68" s="73"/>
      <c r="H68" s="73"/>
      <c r="I68" s="73"/>
      <c r="J68" s="74"/>
      <c r="K68" s="5"/>
      <c r="L68" s="5"/>
      <c r="M68" s="5"/>
    </row>
    <row r="69" spans="1:13" ht="13.5" thickBot="1">
      <c r="A69" s="48"/>
      <c r="B69" s="11" t="s">
        <v>48</v>
      </c>
      <c r="C69" s="43"/>
      <c r="D69" s="75" t="s">
        <v>56</v>
      </c>
      <c r="E69" s="75"/>
      <c r="F69" s="26" t="s">
        <v>57</v>
      </c>
      <c r="G69" s="26" t="s">
        <v>138</v>
      </c>
      <c r="H69" s="26" t="s">
        <v>59</v>
      </c>
      <c r="I69" s="76" t="s">
        <v>140</v>
      </c>
      <c r="J69" s="77"/>
      <c r="K69" s="5"/>
      <c r="L69" s="5"/>
      <c r="M69" s="5"/>
    </row>
    <row r="70" spans="1:13" ht="12.75">
      <c r="A70" s="48"/>
      <c r="B70" s="11"/>
      <c r="C70" s="43"/>
      <c r="D70" s="26" t="s">
        <v>13</v>
      </c>
      <c r="E70" s="26" t="s">
        <v>51</v>
      </c>
      <c r="F70" s="26" t="s">
        <v>58</v>
      </c>
      <c r="G70" s="26"/>
      <c r="H70" s="26" t="s">
        <v>139</v>
      </c>
      <c r="I70" s="26" t="s">
        <v>60</v>
      </c>
      <c r="J70" s="59" t="s">
        <v>55</v>
      </c>
      <c r="K70" s="5"/>
      <c r="L70" s="5"/>
      <c r="M70" s="5"/>
    </row>
    <row r="71" spans="1:13" ht="12.75">
      <c r="A71" s="48"/>
      <c r="B71" s="11"/>
      <c r="C71" s="43"/>
      <c r="D71" s="78" t="s">
        <v>49</v>
      </c>
      <c r="E71" s="26" t="s">
        <v>50</v>
      </c>
      <c r="F71" s="26" t="s">
        <v>137</v>
      </c>
      <c r="G71" s="26"/>
      <c r="H71" s="26"/>
      <c r="I71" s="26" t="s">
        <v>50</v>
      </c>
      <c r="J71" s="59"/>
      <c r="K71" s="5"/>
      <c r="L71" s="5"/>
      <c r="M71" s="5"/>
    </row>
    <row r="72" spans="1:13" ht="12.75">
      <c r="A72" s="48"/>
      <c r="B72" s="14" t="s">
        <v>85</v>
      </c>
      <c r="C72" s="12"/>
      <c r="D72" s="61">
        <f>($G$19)</f>
        <v>5443.833119999999</v>
      </c>
      <c r="E72" s="62">
        <f>($H$19)</f>
        <v>18146.110399999998</v>
      </c>
      <c r="F72" s="207">
        <v>0</v>
      </c>
      <c r="G72" s="63">
        <v>2</v>
      </c>
      <c r="H72" s="63">
        <v>1.05</v>
      </c>
      <c r="I72" s="79">
        <f aca="true" t="shared" si="5" ref="I72:I81">(D72*(F72/100)*(G72/365)*H72)</f>
        <v>0</v>
      </c>
      <c r="J72" s="80">
        <f aca="true" t="shared" si="6" ref="J72:J81">(E72*(F72/100)*(G72/365)*H72)</f>
        <v>0</v>
      </c>
      <c r="K72" s="5"/>
      <c r="L72" s="5"/>
      <c r="M72" s="5"/>
    </row>
    <row r="73" spans="1:13" ht="12.75">
      <c r="A73" s="48"/>
      <c r="B73" s="14" t="s">
        <v>86</v>
      </c>
      <c r="C73" s="12"/>
      <c r="D73" s="61">
        <f>($G$20)</f>
        <v>2903.377664</v>
      </c>
      <c r="E73" s="62">
        <f>($H$20)</f>
        <v>14516.88832</v>
      </c>
      <c r="F73" s="207">
        <v>0</v>
      </c>
      <c r="G73" s="63">
        <v>2</v>
      </c>
      <c r="H73" s="63">
        <v>1.05</v>
      </c>
      <c r="I73" s="79">
        <f t="shared" si="5"/>
        <v>0</v>
      </c>
      <c r="J73" s="80">
        <f t="shared" si="6"/>
        <v>0</v>
      </c>
      <c r="K73" s="5"/>
      <c r="L73" s="5"/>
      <c r="M73" s="5"/>
    </row>
    <row r="74" spans="1:13" ht="12.75">
      <c r="A74" s="48"/>
      <c r="B74" s="14" t="s">
        <v>87</v>
      </c>
      <c r="C74" s="12"/>
      <c r="D74" s="61">
        <f>($G$21)</f>
        <v>4355.0664959999995</v>
      </c>
      <c r="E74" s="62">
        <f>($H$21)</f>
        <v>21775.332479999997</v>
      </c>
      <c r="F74" s="207">
        <v>0</v>
      </c>
      <c r="G74" s="63">
        <v>2</v>
      </c>
      <c r="H74" s="63">
        <v>1.05</v>
      </c>
      <c r="I74" s="79">
        <f t="shared" si="5"/>
        <v>0</v>
      </c>
      <c r="J74" s="80">
        <f t="shared" si="6"/>
        <v>0</v>
      </c>
      <c r="K74" s="5"/>
      <c r="L74" s="5"/>
      <c r="M74" s="5"/>
    </row>
    <row r="75" spans="1:13" ht="12.75">
      <c r="A75" s="48"/>
      <c r="B75" s="14" t="s">
        <v>88</v>
      </c>
      <c r="C75" s="12"/>
      <c r="D75" s="61">
        <f>($G$22)</f>
        <v>1814.61104</v>
      </c>
      <c r="E75" s="62">
        <f>($H$22)</f>
        <v>18146.110399999998</v>
      </c>
      <c r="F75" s="207">
        <v>0</v>
      </c>
      <c r="G75" s="63">
        <v>2</v>
      </c>
      <c r="H75" s="63">
        <v>1.05</v>
      </c>
      <c r="I75" s="79">
        <f t="shared" si="5"/>
        <v>0</v>
      </c>
      <c r="J75" s="80">
        <f t="shared" si="6"/>
        <v>0</v>
      </c>
      <c r="K75" s="5"/>
      <c r="L75" s="5"/>
      <c r="M75" s="5"/>
    </row>
    <row r="76" spans="1:13" ht="12.75">
      <c r="A76" s="48"/>
      <c r="B76" s="14" t="s">
        <v>89</v>
      </c>
      <c r="C76" s="12"/>
      <c r="D76" s="61">
        <f>($G$23)</f>
        <v>1451.688832</v>
      </c>
      <c r="E76" s="62">
        <f>($H$23)</f>
        <v>14516.88832</v>
      </c>
      <c r="F76" s="207">
        <v>0</v>
      </c>
      <c r="G76" s="63">
        <v>2</v>
      </c>
      <c r="H76" s="63">
        <v>1.05</v>
      </c>
      <c r="I76" s="79">
        <f t="shared" si="5"/>
        <v>0</v>
      </c>
      <c r="J76" s="80">
        <f t="shared" si="6"/>
        <v>0</v>
      </c>
      <c r="K76" s="5"/>
      <c r="L76" s="5"/>
      <c r="M76" s="5"/>
    </row>
    <row r="77" spans="1:13" ht="12.75">
      <c r="A77" s="48"/>
      <c r="B77" s="14" t="s">
        <v>90</v>
      </c>
      <c r="C77" s="12"/>
      <c r="D77" s="61">
        <f>($G$24)</f>
        <v>3658.49</v>
      </c>
      <c r="E77" s="62">
        <f>($H$24)</f>
        <v>7316.98</v>
      </c>
      <c r="F77" s="207">
        <v>5</v>
      </c>
      <c r="G77" s="63">
        <v>2</v>
      </c>
      <c r="H77" s="63">
        <v>1.05</v>
      </c>
      <c r="I77" s="79">
        <f t="shared" si="5"/>
        <v>1.0524423287671234</v>
      </c>
      <c r="J77" s="80">
        <f t="shared" si="6"/>
        <v>2.104884657534247</v>
      </c>
      <c r="K77" s="5"/>
      <c r="L77" s="5"/>
      <c r="M77" s="5"/>
    </row>
    <row r="78" spans="1:13" ht="12.75">
      <c r="A78" s="48"/>
      <c r="B78" s="14" t="s">
        <v>91</v>
      </c>
      <c r="C78" s="12"/>
      <c r="D78" s="61">
        <f>($G$25)</f>
        <v>8710.132992</v>
      </c>
      <c r="E78" s="62">
        <f>($H$25)</f>
        <v>29033.77664</v>
      </c>
      <c r="F78" s="207">
        <v>0</v>
      </c>
      <c r="G78" s="63">
        <v>2</v>
      </c>
      <c r="H78" s="63">
        <v>1.05</v>
      </c>
      <c r="I78" s="79">
        <f t="shared" si="5"/>
        <v>0</v>
      </c>
      <c r="J78" s="80">
        <f t="shared" si="6"/>
        <v>0</v>
      </c>
      <c r="K78" s="5"/>
      <c r="L78" s="5"/>
      <c r="M78" s="5"/>
    </row>
    <row r="79" spans="1:13" ht="12.75">
      <c r="A79" s="48"/>
      <c r="B79" s="14" t="s">
        <v>92</v>
      </c>
      <c r="C79" s="12"/>
      <c r="D79" s="61">
        <f>($G$26)</f>
        <v>7316.98</v>
      </c>
      <c r="E79" s="62">
        <f>($H$26)</f>
        <v>14633.96</v>
      </c>
      <c r="F79" s="207">
        <v>5</v>
      </c>
      <c r="G79" s="63">
        <v>2</v>
      </c>
      <c r="H79" s="63">
        <v>1.05</v>
      </c>
      <c r="I79" s="79">
        <f t="shared" si="5"/>
        <v>2.104884657534247</v>
      </c>
      <c r="J79" s="80">
        <f t="shared" si="6"/>
        <v>4.209769315068494</v>
      </c>
      <c r="K79" s="5"/>
      <c r="L79" s="5"/>
      <c r="M79" s="5"/>
    </row>
    <row r="80" spans="1:13" ht="12.75">
      <c r="A80" s="48"/>
      <c r="B80" s="14" t="s">
        <v>126</v>
      </c>
      <c r="C80" s="12"/>
      <c r="D80" s="61">
        <f>($G$27)</f>
        <v>205.77986</v>
      </c>
      <c r="E80" s="62">
        <f>($H$27)</f>
        <v>2057.7986</v>
      </c>
      <c r="F80" s="207">
        <v>0</v>
      </c>
      <c r="G80" s="63">
        <v>2</v>
      </c>
      <c r="H80" s="63">
        <v>1.05</v>
      </c>
      <c r="I80" s="79">
        <f t="shared" si="5"/>
        <v>0</v>
      </c>
      <c r="J80" s="80">
        <f t="shared" si="6"/>
        <v>0</v>
      </c>
      <c r="K80" s="5"/>
      <c r="L80" s="5"/>
      <c r="M80" s="5"/>
    </row>
    <row r="81" spans="1:13" ht="12.75">
      <c r="A81" s="48"/>
      <c r="B81" s="14" t="s">
        <v>93</v>
      </c>
      <c r="C81" s="12"/>
      <c r="D81" s="61">
        <f>($G$28)</f>
        <v>1088.7666239999999</v>
      </c>
      <c r="E81" s="62">
        <f>($H$28)</f>
        <v>10887.666239999999</v>
      </c>
      <c r="F81" s="207">
        <v>0</v>
      </c>
      <c r="G81" s="63">
        <v>2</v>
      </c>
      <c r="H81" s="63">
        <v>1.05</v>
      </c>
      <c r="I81" s="79">
        <f t="shared" si="5"/>
        <v>0</v>
      </c>
      <c r="J81" s="80">
        <f t="shared" si="6"/>
        <v>0</v>
      </c>
      <c r="K81" s="5"/>
      <c r="L81" s="5"/>
      <c r="M81" s="5"/>
    </row>
    <row r="82" spans="1:13" ht="12.75">
      <c r="A82" s="48"/>
      <c r="B82" s="14" t="s">
        <v>94</v>
      </c>
      <c r="C82" s="12"/>
      <c r="D82" s="61">
        <f>($G$29)</f>
        <v>1088.7666239999999</v>
      </c>
      <c r="E82" s="62">
        <f>($H$29)</f>
        <v>10887.666239999999</v>
      </c>
      <c r="F82" s="207">
        <v>0</v>
      </c>
      <c r="G82" s="63">
        <v>2</v>
      </c>
      <c r="H82" s="63">
        <v>1.05</v>
      </c>
      <c r="I82" s="79">
        <f>(D82*(F82/100)*(G82/365)*H82)</f>
        <v>0</v>
      </c>
      <c r="J82" s="80">
        <f>(E82*(F82/100)*(G82/365)*H82)</f>
        <v>0</v>
      </c>
      <c r="K82" s="5"/>
      <c r="L82" s="5"/>
      <c r="M82" s="5"/>
    </row>
    <row r="83" spans="1:13" ht="12.75">
      <c r="A83" s="48"/>
      <c r="B83" s="14" t="s">
        <v>95</v>
      </c>
      <c r="C83" s="12"/>
      <c r="D83" s="61">
        <f>($G$30)</f>
        <v>1814.61104</v>
      </c>
      <c r="E83" s="62">
        <f>($H$30)</f>
        <v>18146.110399999998</v>
      </c>
      <c r="F83" s="207">
        <v>0</v>
      </c>
      <c r="G83" s="63">
        <v>2</v>
      </c>
      <c r="H83" s="63">
        <v>1.05</v>
      </c>
      <c r="I83" s="79">
        <f>(D83*(F83/100)*(G83/365)*H83)</f>
        <v>0</v>
      </c>
      <c r="J83" s="80">
        <f>(E83*(F83/100)*(G83/365)*H83)</f>
        <v>0</v>
      </c>
      <c r="K83" s="5"/>
      <c r="L83" s="5"/>
      <c r="M83" s="5"/>
    </row>
    <row r="84" spans="1:13" ht="12.75">
      <c r="A84" s="48"/>
      <c r="B84" s="14" t="s">
        <v>96</v>
      </c>
      <c r="C84" s="12"/>
      <c r="D84" s="61">
        <f>($G$31)</f>
        <v>3992.1442879999995</v>
      </c>
      <c r="E84" s="62">
        <f>($H$31)</f>
        <v>39921.442879999995</v>
      </c>
      <c r="F84" s="207">
        <v>0</v>
      </c>
      <c r="G84" s="63">
        <v>2</v>
      </c>
      <c r="H84" s="63">
        <v>1.05</v>
      </c>
      <c r="I84" s="79">
        <f>(D84*(F84/100)*(G84/365)*H84)</f>
        <v>0</v>
      </c>
      <c r="J84" s="80">
        <f>(E84*(F84/100)*(G84/365)*H84)</f>
        <v>0</v>
      </c>
      <c r="K84" s="5"/>
      <c r="L84" s="5"/>
      <c r="M84" s="5"/>
    </row>
    <row r="85" spans="1:13" ht="12.75">
      <c r="A85" s="48"/>
      <c r="B85" s="14" t="s">
        <v>147</v>
      </c>
      <c r="C85" s="12"/>
      <c r="D85" s="61">
        <f>($G$32)</f>
        <v>5806.755328</v>
      </c>
      <c r="E85" s="62">
        <f>($H$32)</f>
        <v>29033.77664</v>
      </c>
      <c r="F85" s="207">
        <v>0</v>
      </c>
      <c r="G85" s="63">
        <v>2</v>
      </c>
      <c r="H85" s="63">
        <v>1.05</v>
      </c>
      <c r="I85" s="79">
        <f>(D85*(F85/100)*(G85/365)*H85)</f>
        <v>0</v>
      </c>
      <c r="J85" s="80">
        <f>(E85*(F85/100)*(G85/365)*H85)</f>
        <v>0</v>
      </c>
      <c r="K85" s="5"/>
      <c r="L85" s="5"/>
      <c r="M85" s="5"/>
    </row>
    <row r="86" spans="1:13" ht="13.5" thickBot="1">
      <c r="A86" s="48"/>
      <c r="B86" s="37" t="s">
        <v>3</v>
      </c>
      <c r="C86" s="38"/>
      <c r="D86" s="67">
        <f>SUM(D72:D85)</f>
        <v>49651.003908</v>
      </c>
      <c r="E86" s="67">
        <f>SUM(E72:E85)</f>
        <v>249020.50755999997</v>
      </c>
      <c r="F86" s="81"/>
      <c r="G86" s="81"/>
      <c r="H86" s="81"/>
      <c r="I86" s="82">
        <f>SUM(I72:I85)</f>
        <v>3.15732698630137</v>
      </c>
      <c r="J86" s="83">
        <f>SUM(J72:J85)</f>
        <v>6.31465397260274</v>
      </c>
      <c r="K86" s="5"/>
      <c r="L86" s="5"/>
      <c r="M86" s="5"/>
    </row>
    <row r="87" spans="1:13" ht="12.75">
      <c r="A87" s="48"/>
      <c r="B87" s="43" t="s">
        <v>136</v>
      </c>
      <c r="C87" s="12"/>
      <c r="D87" s="62"/>
      <c r="E87" s="62"/>
      <c r="F87" s="63"/>
      <c r="G87" s="63"/>
      <c r="H87" s="63"/>
      <c r="I87" s="79"/>
      <c r="J87" s="79"/>
      <c r="K87" s="5"/>
      <c r="L87" s="5"/>
      <c r="M87" s="5"/>
    </row>
    <row r="88" spans="1:13" ht="12.75">
      <c r="A88" s="48"/>
      <c r="B88" s="43" t="s">
        <v>132</v>
      </c>
      <c r="C88" s="12"/>
      <c r="D88" s="62"/>
      <c r="E88" s="62"/>
      <c r="F88" s="63"/>
      <c r="G88" s="63"/>
      <c r="H88" s="63"/>
      <c r="I88" s="79"/>
      <c r="J88" s="79"/>
      <c r="K88" s="5"/>
      <c r="L88" s="5"/>
      <c r="M88" s="5"/>
    </row>
    <row r="89" spans="1:13" ht="12.75">
      <c r="A89" s="48"/>
      <c r="B89" s="5" t="s">
        <v>133</v>
      </c>
      <c r="C89" s="12"/>
      <c r="D89" s="62"/>
      <c r="E89" s="62"/>
      <c r="F89" s="63"/>
      <c r="G89" s="63"/>
      <c r="H89" s="63"/>
      <c r="I89" s="79"/>
      <c r="J89" s="79"/>
      <c r="K89" s="5"/>
      <c r="L89" s="5"/>
      <c r="M89" s="5"/>
    </row>
    <row r="90" spans="1:13" ht="12.75">
      <c r="A90" s="48"/>
      <c r="B90" s="5" t="s">
        <v>134</v>
      </c>
      <c r="C90" s="12"/>
      <c r="D90" s="62"/>
      <c r="E90" s="62"/>
      <c r="F90" s="63"/>
      <c r="G90" s="63"/>
      <c r="H90" s="63"/>
      <c r="I90" s="79"/>
      <c r="J90" s="79"/>
      <c r="K90" s="5"/>
      <c r="L90" s="5"/>
      <c r="M90" s="5"/>
    </row>
    <row r="91" spans="1:13" ht="12.75">
      <c r="A91" s="48"/>
      <c r="B91" s="5" t="s">
        <v>135</v>
      </c>
      <c r="C91" s="12"/>
      <c r="D91" s="62"/>
      <c r="E91" s="62"/>
      <c r="F91" s="63"/>
      <c r="G91" s="63"/>
      <c r="H91" s="63"/>
      <c r="I91" s="79"/>
      <c r="J91" s="79"/>
      <c r="K91" s="5"/>
      <c r="L91" s="5"/>
      <c r="M91" s="5"/>
    </row>
    <row r="92" spans="1:13" ht="12.75">
      <c r="A92" s="48"/>
      <c r="B92" s="5" t="s">
        <v>131</v>
      </c>
      <c r="C92" s="12"/>
      <c r="D92" s="62"/>
      <c r="E92" s="62"/>
      <c r="F92" s="63"/>
      <c r="G92" s="63"/>
      <c r="H92" s="63"/>
      <c r="I92" s="79"/>
      <c r="J92" s="79"/>
      <c r="K92" s="5"/>
      <c r="L92" s="5"/>
      <c r="M92" s="5"/>
    </row>
    <row r="93" spans="1:13" ht="13.5" thickBot="1">
      <c r="A93" s="48"/>
      <c r="B93" s="84"/>
      <c r="C93" s="12"/>
      <c r="D93" s="85"/>
      <c r="E93" s="85"/>
      <c r="F93" s="71"/>
      <c r="G93" s="71"/>
      <c r="H93" s="71"/>
      <c r="I93" s="71"/>
      <c r="J93" s="5"/>
      <c r="K93" s="5"/>
      <c r="L93" s="5"/>
      <c r="M93" s="5"/>
    </row>
    <row r="94" spans="1:13" ht="15.75">
      <c r="A94" s="48"/>
      <c r="B94" s="72" t="s">
        <v>102</v>
      </c>
      <c r="C94" s="73"/>
      <c r="D94" s="73"/>
      <c r="E94" s="73"/>
      <c r="F94" s="73"/>
      <c r="G94" s="73"/>
      <c r="H94" s="73"/>
      <c r="I94" s="73"/>
      <c r="J94" s="74"/>
      <c r="K94" s="5"/>
      <c r="L94" s="5"/>
      <c r="M94" s="5"/>
    </row>
    <row r="95" spans="1:13" ht="13.5" thickBot="1">
      <c r="A95" s="48"/>
      <c r="B95" s="11" t="s">
        <v>48</v>
      </c>
      <c r="C95" s="43"/>
      <c r="D95" s="75" t="s">
        <v>56</v>
      </c>
      <c r="E95" s="75"/>
      <c r="F95" s="27" t="s">
        <v>73</v>
      </c>
      <c r="G95" s="86" t="s">
        <v>61</v>
      </c>
      <c r="H95" s="87"/>
      <c r="I95" s="86" t="s">
        <v>62</v>
      </c>
      <c r="J95" s="17"/>
      <c r="K95" s="5"/>
      <c r="L95" s="5"/>
      <c r="M95" s="5"/>
    </row>
    <row r="96" spans="1:13" ht="12.75">
      <c r="A96" s="48"/>
      <c r="B96" s="11"/>
      <c r="C96" s="43"/>
      <c r="D96" s="26" t="s">
        <v>13</v>
      </c>
      <c r="E96" s="26" t="s">
        <v>51</v>
      </c>
      <c r="F96" s="27" t="s">
        <v>76</v>
      </c>
      <c r="G96" s="58" t="s">
        <v>13</v>
      </c>
      <c r="H96" s="26" t="s">
        <v>51</v>
      </c>
      <c r="I96" s="58" t="s">
        <v>13</v>
      </c>
      <c r="J96" s="59" t="s">
        <v>51</v>
      </c>
      <c r="K96" s="5"/>
      <c r="L96" s="5"/>
      <c r="M96" s="5"/>
    </row>
    <row r="97" spans="1:13" ht="12.75">
      <c r="A97" s="48"/>
      <c r="B97" s="11"/>
      <c r="C97" s="43"/>
      <c r="D97" s="78" t="s">
        <v>49</v>
      </c>
      <c r="E97" s="26" t="s">
        <v>50</v>
      </c>
      <c r="F97" s="30"/>
      <c r="G97" s="57" t="s">
        <v>50</v>
      </c>
      <c r="H97" s="26" t="s">
        <v>50</v>
      </c>
      <c r="I97" s="57" t="s">
        <v>50</v>
      </c>
      <c r="J97" s="59" t="s">
        <v>50</v>
      </c>
      <c r="K97" s="5"/>
      <c r="L97" s="5"/>
      <c r="M97" s="5"/>
    </row>
    <row r="98" spans="1:13" ht="12.75">
      <c r="A98" s="48"/>
      <c r="B98" s="14" t="s">
        <v>85</v>
      </c>
      <c r="C98" s="12"/>
      <c r="D98" s="61">
        <f>($G$19)</f>
        <v>5443.833119999999</v>
      </c>
      <c r="E98" s="62">
        <f>($H$19)</f>
        <v>18146.110399999998</v>
      </c>
      <c r="F98" s="207">
        <v>12</v>
      </c>
      <c r="G98" s="61">
        <f aca="true" t="shared" si="7" ref="G98:G109">(D98*F98)</f>
        <v>65325.99743999999</v>
      </c>
      <c r="H98" s="62">
        <f aca="true" t="shared" si="8" ref="H98:H109">(E98*F98)</f>
        <v>217753.32479999997</v>
      </c>
      <c r="I98" s="61">
        <f aca="true" t="shared" si="9" ref="I98:J109">(G98/264)</f>
        <v>247.44695999999996</v>
      </c>
      <c r="J98" s="64">
        <f t="shared" si="9"/>
        <v>824.8231999999999</v>
      </c>
      <c r="K98" s="5"/>
      <c r="L98" s="5"/>
      <c r="M98" s="5"/>
    </row>
    <row r="99" spans="1:13" ht="12.75">
      <c r="A99" s="48"/>
      <c r="B99" s="14" t="s">
        <v>86</v>
      </c>
      <c r="C99" s="12"/>
      <c r="D99" s="61">
        <f>($G$20)</f>
        <v>2903.377664</v>
      </c>
      <c r="E99" s="62">
        <f>($H$20)</f>
        <v>14516.88832</v>
      </c>
      <c r="F99" s="207">
        <v>4</v>
      </c>
      <c r="G99" s="61">
        <f t="shared" si="7"/>
        <v>11613.510656</v>
      </c>
      <c r="H99" s="62">
        <f t="shared" si="8"/>
        <v>58067.55328</v>
      </c>
      <c r="I99" s="61">
        <f t="shared" si="9"/>
        <v>43.99057066666667</v>
      </c>
      <c r="J99" s="64">
        <f t="shared" si="9"/>
        <v>219.95285333333334</v>
      </c>
      <c r="K99" s="5"/>
      <c r="L99" s="5"/>
      <c r="M99" s="5"/>
    </row>
    <row r="100" spans="1:13" ht="12.75">
      <c r="A100" s="48"/>
      <c r="B100" s="14" t="s">
        <v>87</v>
      </c>
      <c r="C100" s="12"/>
      <c r="D100" s="61">
        <f>($G$21)</f>
        <v>4355.0664959999995</v>
      </c>
      <c r="E100" s="62">
        <f>($H$21)</f>
        <v>21775.332479999997</v>
      </c>
      <c r="F100" s="207">
        <v>3</v>
      </c>
      <c r="G100" s="61">
        <f t="shared" si="7"/>
        <v>13065.199487999998</v>
      </c>
      <c r="H100" s="62">
        <f t="shared" si="8"/>
        <v>65325.99743999999</v>
      </c>
      <c r="I100" s="61">
        <f t="shared" si="9"/>
        <v>49.489391999999995</v>
      </c>
      <c r="J100" s="64">
        <f t="shared" si="9"/>
        <v>247.44695999999996</v>
      </c>
      <c r="K100" s="5"/>
      <c r="L100" s="5"/>
      <c r="M100" s="5"/>
    </row>
    <row r="101" spans="1:13" ht="12.75">
      <c r="A101" s="48"/>
      <c r="B101" s="14" t="s">
        <v>88</v>
      </c>
      <c r="C101" s="12"/>
      <c r="D101" s="61">
        <f>($G$22)</f>
        <v>1814.61104</v>
      </c>
      <c r="E101" s="62">
        <f>($H$22)</f>
        <v>18146.110399999998</v>
      </c>
      <c r="F101" s="207">
        <v>2</v>
      </c>
      <c r="G101" s="61">
        <f t="shared" si="7"/>
        <v>3629.22208</v>
      </c>
      <c r="H101" s="62">
        <f t="shared" si="8"/>
        <v>36292.220799999996</v>
      </c>
      <c r="I101" s="61">
        <f t="shared" si="9"/>
        <v>13.747053333333334</v>
      </c>
      <c r="J101" s="64">
        <f t="shared" si="9"/>
        <v>137.47053333333332</v>
      </c>
      <c r="K101" s="5"/>
      <c r="L101" s="5"/>
      <c r="M101" s="5"/>
    </row>
    <row r="102" spans="1:13" ht="12.75">
      <c r="A102" s="48"/>
      <c r="B102" s="14" t="s">
        <v>89</v>
      </c>
      <c r="C102" s="12"/>
      <c r="D102" s="61">
        <f>($G$23)</f>
        <v>1451.688832</v>
      </c>
      <c r="E102" s="62">
        <f>($H$23)</f>
        <v>14516.88832</v>
      </c>
      <c r="F102" s="207">
        <v>2</v>
      </c>
      <c r="G102" s="61">
        <f t="shared" si="7"/>
        <v>2903.377664</v>
      </c>
      <c r="H102" s="62">
        <f t="shared" si="8"/>
        <v>29033.77664</v>
      </c>
      <c r="I102" s="61">
        <f t="shared" si="9"/>
        <v>10.997642666666668</v>
      </c>
      <c r="J102" s="64">
        <f t="shared" si="9"/>
        <v>109.97642666666667</v>
      </c>
      <c r="K102" s="5"/>
      <c r="L102" s="5"/>
      <c r="M102" s="5"/>
    </row>
    <row r="103" spans="1:13" ht="12.75">
      <c r="A103" s="48"/>
      <c r="B103" s="14" t="s">
        <v>90</v>
      </c>
      <c r="C103" s="12"/>
      <c r="D103" s="61">
        <f>($G$24)</f>
        <v>3658.49</v>
      </c>
      <c r="E103" s="62">
        <f>($H$24)</f>
        <v>7316.98</v>
      </c>
      <c r="F103" s="207">
        <v>12</v>
      </c>
      <c r="G103" s="61">
        <f t="shared" si="7"/>
        <v>43901.88</v>
      </c>
      <c r="H103" s="62">
        <f t="shared" si="8"/>
        <v>87803.76</v>
      </c>
      <c r="I103" s="61">
        <f t="shared" si="9"/>
        <v>166.295</v>
      </c>
      <c r="J103" s="64">
        <f t="shared" si="9"/>
        <v>332.59</v>
      </c>
      <c r="K103" s="5"/>
      <c r="L103" s="5"/>
      <c r="M103" s="5"/>
    </row>
    <row r="104" spans="1:13" ht="12.75">
      <c r="A104" s="48"/>
      <c r="B104" s="14" t="s">
        <v>91</v>
      </c>
      <c r="C104" s="12"/>
      <c r="D104" s="61">
        <f>($G$25)</f>
        <v>8710.132992</v>
      </c>
      <c r="E104" s="62">
        <f>($H$25)</f>
        <v>29033.77664</v>
      </c>
      <c r="F104" s="207">
        <v>8</v>
      </c>
      <c r="G104" s="61">
        <f t="shared" si="7"/>
        <v>69681.063936</v>
      </c>
      <c r="H104" s="62">
        <f t="shared" si="8"/>
        <v>232270.21312</v>
      </c>
      <c r="I104" s="61">
        <f t="shared" si="9"/>
        <v>263.94342400000005</v>
      </c>
      <c r="J104" s="64">
        <f t="shared" si="9"/>
        <v>879.8114133333333</v>
      </c>
      <c r="K104" s="5"/>
      <c r="L104" s="5"/>
      <c r="M104" s="5"/>
    </row>
    <row r="105" spans="1:13" ht="12.75">
      <c r="A105" s="48"/>
      <c r="B105" s="14" t="s">
        <v>92</v>
      </c>
      <c r="C105" s="12"/>
      <c r="D105" s="61">
        <f>($G$26)</f>
        <v>7316.98</v>
      </c>
      <c r="E105" s="62">
        <f>($H$26)</f>
        <v>14633.96</v>
      </c>
      <c r="F105" s="207">
        <v>12</v>
      </c>
      <c r="G105" s="61">
        <f t="shared" si="7"/>
        <v>87803.76</v>
      </c>
      <c r="H105" s="62">
        <f t="shared" si="8"/>
        <v>175607.52</v>
      </c>
      <c r="I105" s="61">
        <f t="shared" si="9"/>
        <v>332.59</v>
      </c>
      <c r="J105" s="64">
        <f t="shared" si="9"/>
        <v>665.18</v>
      </c>
      <c r="K105" s="5"/>
      <c r="L105" s="5"/>
      <c r="M105" s="5"/>
    </row>
    <row r="106" spans="1:13" ht="12.75">
      <c r="A106" s="48"/>
      <c r="B106" s="14" t="s">
        <v>126</v>
      </c>
      <c r="C106" s="12"/>
      <c r="D106" s="61">
        <f>($G$27)</f>
        <v>205.77986</v>
      </c>
      <c r="E106" s="62">
        <f>($H$27)</f>
        <v>2057.7986</v>
      </c>
      <c r="F106" s="207">
        <v>2</v>
      </c>
      <c r="G106" s="61">
        <f t="shared" si="7"/>
        <v>411.55972</v>
      </c>
      <c r="H106" s="62">
        <f t="shared" si="8"/>
        <v>4115.5972</v>
      </c>
      <c r="I106" s="61">
        <f t="shared" si="9"/>
        <v>1.5589383333333335</v>
      </c>
      <c r="J106" s="64">
        <f t="shared" si="9"/>
        <v>15.589383333333334</v>
      </c>
      <c r="K106" s="5"/>
      <c r="L106" s="5"/>
      <c r="M106" s="5"/>
    </row>
    <row r="107" spans="1:13" ht="12.75">
      <c r="A107" s="48"/>
      <c r="B107" s="14" t="s">
        <v>93</v>
      </c>
      <c r="C107" s="12"/>
      <c r="D107" s="61">
        <f>($G$28)</f>
        <v>1088.7666239999999</v>
      </c>
      <c r="E107" s="62">
        <f>($H$28)</f>
        <v>10887.666239999999</v>
      </c>
      <c r="F107" s="207">
        <v>2</v>
      </c>
      <c r="G107" s="61">
        <f t="shared" si="7"/>
        <v>2177.5332479999997</v>
      </c>
      <c r="H107" s="62">
        <f t="shared" si="8"/>
        <v>21775.332479999997</v>
      </c>
      <c r="I107" s="61">
        <f t="shared" si="9"/>
        <v>8.248232</v>
      </c>
      <c r="J107" s="64">
        <f t="shared" si="9"/>
        <v>82.48231999999999</v>
      </c>
      <c r="K107" s="5"/>
      <c r="L107" s="5"/>
      <c r="M107" s="5"/>
    </row>
    <row r="108" spans="1:13" ht="12.75">
      <c r="A108" s="48"/>
      <c r="B108" s="14" t="s">
        <v>94</v>
      </c>
      <c r="C108" s="12"/>
      <c r="D108" s="61">
        <f>($G$29)</f>
        <v>1088.7666239999999</v>
      </c>
      <c r="E108" s="62">
        <f>($H$29)</f>
        <v>10887.666239999999</v>
      </c>
      <c r="F108" s="207">
        <v>2</v>
      </c>
      <c r="G108" s="61">
        <f t="shared" si="7"/>
        <v>2177.5332479999997</v>
      </c>
      <c r="H108" s="62">
        <f t="shared" si="8"/>
        <v>21775.332479999997</v>
      </c>
      <c r="I108" s="61">
        <f t="shared" si="9"/>
        <v>8.248232</v>
      </c>
      <c r="J108" s="64">
        <f t="shared" si="9"/>
        <v>82.48231999999999</v>
      </c>
      <c r="K108" s="5"/>
      <c r="L108" s="5"/>
      <c r="M108" s="5"/>
    </row>
    <row r="109" spans="1:13" ht="12.75">
      <c r="A109" s="48"/>
      <c r="B109" s="14" t="s">
        <v>95</v>
      </c>
      <c r="C109" s="12"/>
      <c r="D109" s="61">
        <f>($G$30)</f>
        <v>1814.61104</v>
      </c>
      <c r="E109" s="62">
        <f>($H$30)</f>
        <v>18146.110399999998</v>
      </c>
      <c r="F109" s="207">
        <v>2</v>
      </c>
      <c r="G109" s="61">
        <f t="shared" si="7"/>
        <v>3629.22208</v>
      </c>
      <c r="H109" s="62">
        <f t="shared" si="8"/>
        <v>36292.220799999996</v>
      </c>
      <c r="I109" s="61">
        <f t="shared" si="9"/>
        <v>13.747053333333334</v>
      </c>
      <c r="J109" s="64">
        <f t="shared" si="9"/>
        <v>137.47053333333332</v>
      </c>
      <c r="K109" s="5"/>
      <c r="L109" s="5"/>
      <c r="M109" s="5"/>
    </row>
    <row r="110" spans="1:13" ht="12.75">
      <c r="A110" s="48"/>
      <c r="B110" s="14" t="s">
        <v>96</v>
      </c>
      <c r="C110" s="12"/>
      <c r="D110" s="61">
        <f>($G$31)</f>
        <v>3992.1442879999995</v>
      </c>
      <c r="E110" s="62">
        <f>($H$31)</f>
        <v>39921.442879999995</v>
      </c>
      <c r="F110" s="207">
        <v>2</v>
      </c>
      <c r="G110" s="61">
        <f>(D110*F110)</f>
        <v>7984.288575999999</v>
      </c>
      <c r="H110" s="62">
        <f>(E110*F110)</f>
        <v>79842.88575999999</v>
      </c>
      <c r="I110" s="61">
        <f>(G110/264)</f>
        <v>30.24351733333333</v>
      </c>
      <c r="J110" s="64">
        <f>(H110/264)</f>
        <v>302.4351733333333</v>
      </c>
      <c r="K110" s="5"/>
      <c r="L110" s="5"/>
      <c r="M110" s="5"/>
    </row>
    <row r="111" spans="1:13" ht="12.75">
      <c r="A111" s="48"/>
      <c r="B111" s="14" t="s">
        <v>147</v>
      </c>
      <c r="C111" s="12"/>
      <c r="D111" s="61">
        <f>($G$32)</f>
        <v>5806.755328</v>
      </c>
      <c r="E111" s="62">
        <f>($H$32)</f>
        <v>29033.77664</v>
      </c>
      <c r="F111" s="207">
        <v>4</v>
      </c>
      <c r="G111" s="61">
        <f>(D111*F111)</f>
        <v>23227.021312</v>
      </c>
      <c r="H111" s="62">
        <f>(E111*F111)</f>
        <v>116135.10656</v>
      </c>
      <c r="I111" s="61">
        <f>(G111/264)</f>
        <v>87.98114133333334</v>
      </c>
      <c r="J111" s="64">
        <f>(H111/264)</f>
        <v>439.9057066666667</v>
      </c>
      <c r="K111" s="5"/>
      <c r="L111" s="5"/>
      <c r="M111" s="5"/>
    </row>
    <row r="112" spans="1:13" ht="13.5" thickBot="1">
      <c r="A112" s="48"/>
      <c r="B112" s="37" t="s">
        <v>3</v>
      </c>
      <c r="C112" s="38"/>
      <c r="D112" s="67">
        <f>SUM(D98:D111)</f>
        <v>49651.003908</v>
      </c>
      <c r="E112" s="67">
        <f>SUM(E98:E111)</f>
        <v>249020.50755999997</v>
      </c>
      <c r="F112" s="68"/>
      <c r="G112" s="66">
        <f>SUM(G98:G111)</f>
        <v>337531.1694480001</v>
      </c>
      <c r="H112" s="67">
        <f>SUM(H98:H111)</f>
        <v>1182090.84136</v>
      </c>
      <c r="I112" s="66">
        <f>SUM(I98:I111)</f>
        <v>1278.5271569999998</v>
      </c>
      <c r="J112" s="69">
        <f>SUM(J98:J111)</f>
        <v>4477.616823333333</v>
      </c>
      <c r="K112" s="5"/>
      <c r="L112" s="5"/>
      <c r="M112" s="5"/>
    </row>
    <row r="113" spans="1:13" ht="12.75">
      <c r="A113" s="48"/>
      <c r="B113" s="12" t="s">
        <v>142</v>
      </c>
      <c r="C113" s="12"/>
      <c r="D113" s="85"/>
      <c r="E113" s="85"/>
      <c r="F113" s="71"/>
      <c r="G113" s="71"/>
      <c r="H113" s="71"/>
      <c r="I113" s="71"/>
      <c r="J113" s="5"/>
      <c r="K113" s="5"/>
      <c r="L113" s="5"/>
      <c r="M113" s="5"/>
    </row>
    <row r="114" spans="1:13" ht="12.75">
      <c r="A114" s="48"/>
      <c r="B114" s="12" t="s">
        <v>187</v>
      </c>
      <c r="C114" s="12"/>
      <c r="D114" s="85"/>
      <c r="E114" s="85"/>
      <c r="F114" s="71"/>
      <c r="G114" s="71"/>
      <c r="H114" s="71"/>
      <c r="I114" s="71"/>
      <c r="J114" s="5"/>
      <c r="K114" s="5"/>
      <c r="L114" s="5"/>
      <c r="M114" s="5"/>
    </row>
    <row r="115" spans="1:13" ht="13.5" thickBot="1">
      <c r="A115" s="48"/>
      <c r="B115" s="12"/>
      <c r="C115" s="12"/>
      <c r="D115" s="85"/>
      <c r="E115" s="85"/>
      <c r="F115" s="71"/>
      <c r="G115" s="71"/>
      <c r="H115" s="71"/>
      <c r="I115" s="71"/>
      <c r="J115" s="5"/>
      <c r="K115" s="5"/>
      <c r="L115" s="5"/>
      <c r="M115" s="5"/>
    </row>
    <row r="116" spans="1:13" ht="15.75">
      <c r="A116" s="48"/>
      <c r="B116" s="72" t="s">
        <v>106</v>
      </c>
      <c r="C116" s="73"/>
      <c r="D116" s="73"/>
      <c r="E116" s="73"/>
      <c r="F116" s="73"/>
      <c r="G116" s="73"/>
      <c r="H116" s="73"/>
      <c r="I116" s="73"/>
      <c r="J116" s="73"/>
      <c r="K116" s="10"/>
      <c r="L116" s="5"/>
      <c r="M116" s="5"/>
    </row>
    <row r="117" spans="1:13" ht="13.5" thickBot="1">
      <c r="A117" s="48"/>
      <c r="B117" s="11" t="s">
        <v>48</v>
      </c>
      <c r="C117" s="43"/>
      <c r="D117" s="52" t="s">
        <v>56</v>
      </c>
      <c r="E117" s="75"/>
      <c r="F117" s="23" t="s">
        <v>193</v>
      </c>
      <c r="G117" s="27" t="s">
        <v>73</v>
      </c>
      <c r="H117" s="86" t="s">
        <v>61</v>
      </c>
      <c r="I117" s="87"/>
      <c r="J117" s="86" t="s">
        <v>62</v>
      </c>
      <c r="K117" s="56"/>
      <c r="L117" s="88"/>
      <c r="M117" s="26"/>
    </row>
    <row r="118" spans="1:13" ht="12.75">
      <c r="A118" s="48"/>
      <c r="B118" s="11"/>
      <c r="C118" s="43"/>
      <c r="D118" s="57" t="s">
        <v>13</v>
      </c>
      <c r="E118" s="26" t="s">
        <v>51</v>
      </c>
      <c r="F118" s="27" t="s">
        <v>236</v>
      </c>
      <c r="G118" s="27" t="s">
        <v>76</v>
      </c>
      <c r="H118" s="58" t="s">
        <v>13</v>
      </c>
      <c r="I118" s="26" t="s">
        <v>51</v>
      </c>
      <c r="J118" s="58" t="s">
        <v>13</v>
      </c>
      <c r="K118" s="59" t="s">
        <v>51</v>
      </c>
      <c r="L118" s="26"/>
      <c r="M118" s="78"/>
    </row>
    <row r="119" spans="1:13" ht="12.75">
      <c r="A119" s="48"/>
      <c r="B119" s="11"/>
      <c r="C119" s="43"/>
      <c r="D119" s="58" t="s">
        <v>49</v>
      </c>
      <c r="E119" s="26" t="s">
        <v>50</v>
      </c>
      <c r="F119" s="27" t="s">
        <v>237</v>
      </c>
      <c r="G119" s="89"/>
      <c r="H119" s="57" t="s">
        <v>50</v>
      </c>
      <c r="I119" s="26" t="s">
        <v>50</v>
      </c>
      <c r="J119" s="57" t="s">
        <v>50</v>
      </c>
      <c r="K119" s="59" t="s">
        <v>50</v>
      </c>
      <c r="L119" s="5"/>
      <c r="M119" s="5"/>
    </row>
    <row r="120" spans="1:13" ht="12.75">
      <c r="A120" s="48"/>
      <c r="B120" s="14" t="s">
        <v>85</v>
      </c>
      <c r="C120" s="12"/>
      <c r="D120" s="61">
        <f>($G$19)</f>
        <v>5443.833119999999</v>
      </c>
      <c r="E120" s="62">
        <f>($H$19)</f>
        <v>18146.110399999998</v>
      </c>
      <c r="F120" s="207">
        <v>25</v>
      </c>
      <c r="G120" s="90">
        <v>4</v>
      </c>
      <c r="H120" s="61">
        <f aca="true" t="shared" si="10" ref="H120:H133">(D120*G120)*(F120/100)</f>
        <v>5443.833119999999</v>
      </c>
      <c r="I120" s="62">
        <f aca="true" t="shared" si="11" ref="I120:I133">(E120*G120)*(F120/100)</f>
        <v>18146.110399999998</v>
      </c>
      <c r="J120" s="61">
        <f aca="true" t="shared" si="12" ref="J120:K131">(H120/264)</f>
        <v>20.620579999999997</v>
      </c>
      <c r="K120" s="64">
        <f t="shared" si="12"/>
        <v>68.73526666666666</v>
      </c>
      <c r="L120" s="5"/>
      <c r="M120" s="5"/>
    </row>
    <row r="121" spans="1:13" ht="12.75">
      <c r="A121" s="48"/>
      <c r="B121" s="14" t="s">
        <v>86</v>
      </c>
      <c r="C121" s="12"/>
      <c r="D121" s="61">
        <f>($G$20)</f>
        <v>2903.377664</v>
      </c>
      <c r="E121" s="62">
        <f>($H$20)</f>
        <v>14516.88832</v>
      </c>
      <c r="F121" s="207">
        <v>25</v>
      </c>
      <c r="G121" s="90">
        <v>3</v>
      </c>
      <c r="H121" s="61">
        <f t="shared" si="10"/>
        <v>2177.533248</v>
      </c>
      <c r="I121" s="62">
        <f t="shared" si="11"/>
        <v>10887.66624</v>
      </c>
      <c r="J121" s="61">
        <f t="shared" si="12"/>
        <v>8.248232000000002</v>
      </c>
      <c r="K121" s="64">
        <f t="shared" si="12"/>
        <v>41.24116</v>
      </c>
      <c r="L121" s="5"/>
      <c r="M121" s="5"/>
    </row>
    <row r="122" spans="1:13" ht="12.75">
      <c r="A122" s="48"/>
      <c r="B122" s="14" t="s">
        <v>87</v>
      </c>
      <c r="C122" s="12"/>
      <c r="D122" s="61">
        <f>($G$21)</f>
        <v>4355.0664959999995</v>
      </c>
      <c r="E122" s="62">
        <f>($H$21)</f>
        <v>21775.332479999997</v>
      </c>
      <c r="F122" s="207">
        <v>25</v>
      </c>
      <c r="G122" s="90">
        <v>2</v>
      </c>
      <c r="H122" s="61">
        <f t="shared" si="10"/>
        <v>2177.5332479999997</v>
      </c>
      <c r="I122" s="62">
        <f t="shared" si="11"/>
        <v>10887.666239999999</v>
      </c>
      <c r="J122" s="61">
        <f t="shared" si="12"/>
        <v>8.248232</v>
      </c>
      <c r="K122" s="64">
        <f t="shared" si="12"/>
        <v>41.241159999999994</v>
      </c>
      <c r="L122" s="5"/>
      <c r="M122" s="5"/>
    </row>
    <row r="123" spans="1:13" ht="12.75">
      <c r="A123" s="48"/>
      <c r="B123" s="14" t="s">
        <v>88</v>
      </c>
      <c r="C123" s="12"/>
      <c r="D123" s="61">
        <f>($G$22)</f>
        <v>1814.61104</v>
      </c>
      <c r="E123" s="62">
        <f>($H$22)</f>
        <v>18146.110399999998</v>
      </c>
      <c r="F123" s="207">
        <v>25</v>
      </c>
      <c r="G123" s="90">
        <v>2</v>
      </c>
      <c r="H123" s="61">
        <f t="shared" si="10"/>
        <v>907.30552</v>
      </c>
      <c r="I123" s="62">
        <f t="shared" si="11"/>
        <v>9073.055199999999</v>
      </c>
      <c r="J123" s="61">
        <f t="shared" si="12"/>
        <v>3.4367633333333334</v>
      </c>
      <c r="K123" s="64">
        <f t="shared" si="12"/>
        <v>34.36763333333333</v>
      </c>
      <c r="L123" s="5"/>
      <c r="M123" s="5"/>
    </row>
    <row r="124" spans="1:13" ht="12.75">
      <c r="A124" s="48"/>
      <c r="B124" s="14" t="s">
        <v>89</v>
      </c>
      <c r="C124" s="12"/>
      <c r="D124" s="61">
        <f>($G$23)</f>
        <v>1451.688832</v>
      </c>
      <c r="E124" s="62">
        <f>($H$23)</f>
        <v>14516.88832</v>
      </c>
      <c r="F124" s="207">
        <v>25</v>
      </c>
      <c r="G124" s="90">
        <v>2</v>
      </c>
      <c r="H124" s="61">
        <f t="shared" si="10"/>
        <v>725.844416</v>
      </c>
      <c r="I124" s="62">
        <f t="shared" si="11"/>
        <v>7258.44416</v>
      </c>
      <c r="J124" s="61">
        <f t="shared" si="12"/>
        <v>2.749410666666667</v>
      </c>
      <c r="K124" s="64">
        <f t="shared" si="12"/>
        <v>27.494106666666667</v>
      </c>
      <c r="L124" s="5"/>
      <c r="M124" s="5"/>
    </row>
    <row r="125" spans="1:13" ht="12.75">
      <c r="A125" s="48"/>
      <c r="B125" s="14" t="s">
        <v>90</v>
      </c>
      <c r="C125" s="12"/>
      <c r="D125" s="61">
        <f>($G$24)</f>
        <v>3658.49</v>
      </c>
      <c r="E125" s="62">
        <f>($H$24)</f>
        <v>7316.98</v>
      </c>
      <c r="F125" s="207">
        <v>50</v>
      </c>
      <c r="G125" s="90">
        <v>2</v>
      </c>
      <c r="H125" s="61">
        <f t="shared" si="10"/>
        <v>3658.49</v>
      </c>
      <c r="I125" s="62">
        <f t="shared" si="11"/>
        <v>7316.98</v>
      </c>
      <c r="J125" s="61">
        <f t="shared" si="12"/>
        <v>13.857916666666666</v>
      </c>
      <c r="K125" s="64">
        <f t="shared" si="12"/>
        <v>27.715833333333332</v>
      </c>
      <c r="L125" s="5"/>
      <c r="M125" s="5"/>
    </row>
    <row r="126" spans="1:13" ht="12.75">
      <c r="A126" s="48"/>
      <c r="B126" s="14" t="s">
        <v>91</v>
      </c>
      <c r="C126" s="12"/>
      <c r="D126" s="61">
        <f>($G$25)</f>
        <v>8710.132992</v>
      </c>
      <c r="E126" s="62">
        <f>($H$25)</f>
        <v>29033.77664</v>
      </c>
      <c r="F126" s="207">
        <v>25</v>
      </c>
      <c r="G126" s="90">
        <v>4</v>
      </c>
      <c r="H126" s="61">
        <f t="shared" si="10"/>
        <v>8710.132992</v>
      </c>
      <c r="I126" s="62">
        <f t="shared" si="11"/>
        <v>29033.77664</v>
      </c>
      <c r="J126" s="61">
        <f t="shared" si="12"/>
        <v>32.992928000000006</v>
      </c>
      <c r="K126" s="64">
        <f t="shared" si="12"/>
        <v>109.97642666666667</v>
      </c>
      <c r="L126" s="5"/>
      <c r="M126" s="5"/>
    </row>
    <row r="127" spans="1:13" ht="12.75">
      <c r="A127" s="48"/>
      <c r="B127" s="14" t="s">
        <v>92</v>
      </c>
      <c r="C127" s="12"/>
      <c r="D127" s="61">
        <f>($G$26)</f>
        <v>7316.98</v>
      </c>
      <c r="E127" s="62">
        <f>($H$26)</f>
        <v>14633.96</v>
      </c>
      <c r="F127" s="207">
        <v>50</v>
      </c>
      <c r="G127" s="90">
        <v>2</v>
      </c>
      <c r="H127" s="61">
        <f t="shared" si="10"/>
        <v>7316.98</v>
      </c>
      <c r="I127" s="62">
        <f t="shared" si="11"/>
        <v>14633.96</v>
      </c>
      <c r="J127" s="61">
        <f t="shared" si="12"/>
        <v>27.715833333333332</v>
      </c>
      <c r="K127" s="64">
        <f t="shared" si="12"/>
        <v>55.431666666666665</v>
      </c>
      <c r="L127" s="5"/>
      <c r="M127" s="5"/>
    </row>
    <row r="128" spans="1:13" ht="12.75">
      <c r="A128" s="48"/>
      <c r="B128" s="14" t="s">
        <v>126</v>
      </c>
      <c r="C128" s="12"/>
      <c r="D128" s="61">
        <f>($G$27)</f>
        <v>205.77986</v>
      </c>
      <c r="E128" s="62">
        <f>($H$27)</f>
        <v>2057.7986</v>
      </c>
      <c r="F128" s="207">
        <v>25</v>
      </c>
      <c r="G128" s="90">
        <v>2</v>
      </c>
      <c r="H128" s="61">
        <f t="shared" si="10"/>
        <v>102.88993</v>
      </c>
      <c r="I128" s="62">
        <f t="shared" si="11"/>
        <v>1028.8993</v>
      </c>
      <c r="J128" s="61">
        <f t="shared" si="12"/>
        <v>0.3897345833333334</v>
      </c>
      <c r="K128" s="64">
        <f t="shared" si="12"/>
        <v>3.8973458333333335</v>
      </c>
      <c r="L128" s="5"/>
      <c r="M128" s="5"/>
    </row>
    <row r="129" spans="1:13" ht="12.75">
      <c r="A129" s="48"/>
      <c r="B129" s="14" t="s">
        <v>93</v>
      </c>
      <c r="C129" s="12"/>
      <c r="D129" s="61">
        <f>($G$28)</f>
        <v>1088.7666239999999</v>
      </c>
      <c r="E129" s="62">
        <f>($H$28)</f>
        <v>10887.666239999999</v>
      </c>
      <c r="F129" s="207">
        <v>25</v>
      </c>
      <c r="G129" s="90">
        <v>2</v>
      </c>
      <c r="H129" s="61">
        <f t="shared" si="10"/>
        <v>544.3833119999999</v>
      </c>
      <c r="I129" s="62">
        <f t="shared" si="11"/>
        <v>5443.833119999999</v>
      </c>
      <c r="J129" s="61">
        <f t="shared" si="12"/>
        <v>2.062058</v>
      </c>
      <c r="K129" s="64">
        <f t="shared" si="12"/>
        <v>20.620579999999997</v>
      </c>
      <c r="L129" s="5"/>
      <c r="M129" s="5"/>
    </row>
    <row r="130" spans="1:13" ht="12.75">
      <c r="A130" s="48"/>
      <c r="B130" s="14" t="s">
        <v>94</v>
      </c>
      <c r="C130" s="12"/>
      <c r="D130" s="61">
        <f>($G$29)</f>
        <v>1088.7666239999999</v>
      </c>
      <c r="E130" s="62">
        <f>($H$29)</f>
        <v>10887.666239999999</v>
      </c>
      <c r="F130" s="207">
        <v>25</v>
      </c>
      <c r="G130" s="90">
        <v>2</v>
      </c>
      <c r="H130" s="61">
        <f t="shared" si="10"/>
        <v>544.3833119999999</v>
      </c>
      <c r="I130" s="62">
        <f t="shared" si="11"/>
        <v>5443.833119999999</v>
      </c>
      <c r="J130" s="61">
        <f t="shared" si="12"/>
        <v>2.062058</v>
      </c>
      <c r="K130" s="64">
        <f t="shared" si="12"/>
        <v>20.620579999999997</v>
      </c>
      <c r="L130" s="5"/>
      <c r="M130" s="5"/>
    </row>
    <row r="131" spans="1:13" ht="12.75">
      <c r="A131" s="48"/>
      <c r="B131" s="14" t="s">
        <v>95</v>
      </c>
      <c r="C131" s="12"/>
      <c r="D131" s="61">
        <f>($G$30)</f>
        <v>1814.61104</v>
      </c>
      <c r="E131" s="62">
        <f>($H$30)</f>
        <v>18146.110399999998</v>
      </c>
      <c r="F131" s="207">
        <v>25</v>
      </c>
      <c r="G131" s="90">
        <v>2</v>
      </c>
      <c r="H131" s="61">
        <f t="shared" si="10"/>
        <v>907.30552</v>
      </c>
      <c r="I131" s="62">
        <f t="shared" si="11"/>
        <v>9073.055199999999</v>
      </c>
      <c r="J131" s="61">
        <f t="shared" si="12"/>
        <v>3.4367633333333334</v>
      </c>
      <c r="K131" s="64">
        <f t="shared" si="12"/>
        <v>34.36763333333333</v>
      </c>
      <c r="L131" s="5"/>
      <c r="M131" s="5"/>
    </row>
    <row r="132" spans="1:13" ht="12.75">
      <c r="A132" s="48"/>
      <c r="B132" s="14" t="s">
        <v>96</v>
      </c>
      <c r="C132" s="12"/>
      <c r="D132" s="61">
        <f>($G$31)</f>
        <v>3992.1442879999995</v>
      </c>
      <c r="E132" s="62">
        <f>($H$31)</f>
        <v>39921.442879999995</v>
      </c>
      <c r="F132" s="207">
        <v>25</v>
      </c>
      <c r="G132" s="90">
        <v>2</v>
      </c>
      <c r="H132" s="61">
        <f t="shared" si="10"/>
        <v>1996.0721439999998</v>
      </c>
      <c r="I132" s="62">
        <f t="shared" si="11"/>
        <v>19960.721439999998</v>
      </c>
      <c r="J132" s="61">
        <f>(H132/264)</f>
        <v>7.560879333333332</v>
      </c>
      <c r="K132" s="64">
        <f>(I132/264)</f>
        <v>75.60879333333332</v>
      </c>
      <c r="L132" s="5"/>
      <c r="M132" s="5"/>
    </row>
    <row r="133" spans="1:13" ht="12.75">
      <c r="A133" s="48"/>
      <c r="B133" s="14" t="s">
        <v>147</v>
      </c>
      <c r="C133" s="12"/>
      <c r="D133" s="61">
        <f>($G$32)</f>
        <v>5806.755328</v>
      </c>
      <c r="E133" s="62">
        <f>($H$32)</f>
        <v>29033.77664</v>
      </c>
      <c r="F133" s="207">
        <v>25</v>
      </c>
      <c r="G133" s="90">
        <v>2</v>
      </c>
      <c r="H133" s="61">
        <f t="shared" si="10"/>
        <v>2903.377664</v>
      </c>
      <c r="I133" s="62">
        <f t="shared" si="11"/>
        <v>14516.88832</v>
      </c>
      <c r="J133" s="61">
        <f>(H133/264)</f>
        <v>10.997642666666668</v>
      </c>
      <c r="K133" s="64">
        <f>(I133/264)</f>
        <v>54.988213333333334</v>
      </c>
      <c r="L133" s="5"/>
      <c r="M133" s="5"/>
    </row>
    <row r="134" spans="1:13" ht="13.5" thickBot="1">
      <c r="A134" s="48"/>
      <c r="B134" s="37" t="s">
        <v>3</v>
      </c>
      <c r="C134" s="38"/>
      <c r="D134" s="67">
        <f>SUM(D120:D133)</f>
        <v>49651.003908</v>
      </c>
      <c r="E134" s="67">
        <f>SUM(E120:E133)</f>
        <v>249020.50755999997</v>
      </c>
      <c r="F134" s="91"/>
      <c r="G134" s="68"/>
      <c r="H134" s="66">
        <f>SUM(H120:H133)</f>
        <v>38116.064426</v>
      </c>
      <c r="I134" s="67">
        <f>SUM(I120:I133)</f>
        <v>162704.88937999998</v>
      </c>
      <c r="J134" s="66">
        <f>SUM(J120:J133)</f>
        <v>144.37903191666666</v>
      </c>
      <c r="K134" s="69">
        <f>SUM(K120:K133)</f>
        <v>616.3063991666667</v>
      </c>
      <c r="L134" s="5"/>
      <c r="M134" s="5"/>
    </row>
    <row r="135" spans="1:13" ht="12.75">
      <c r="A135" s="48"/>
      <c r="B135" s="12" t="s">
        <v>142</v>
      </c>
      <c r="C135" s="12"/>
      <c r="D135" s="62"/>
      <c r="E135" s="62"/>
      <c r="F135" s="63"/>
      <c r="G135" s="62"/>
      <c r="H135" s="62"/>
      <c r="I135" s="62"/>
      <c r="J135" s="62"/>
      <c r="K135" s="5"/>
      <c r="L135" s="5"/>
      <c r="M135" s="5"/>
    </row>
    <row r="136" spans="1:13" ht="12.75">
      <c r="A136" s="48"/>
      <c r="B136" s="12" t="s">
        <v>141</v>
      </c>
      <c r="C136" s="12"/>
      <c r="D136" s="85"/>
      <c r="E136" s="85"/>
      <c r="F136" s="71"/>
      <c r="G136" s="71"/>
      <c r="H136" s="71"/>
      <c r="I136" s="71"/>
      <c r="J136" s="5"/>
      <c r="K136" s="5"/>
      <c r="L136" s="5"/>
      <c r="M136" s="5"/>
    </row>
    <row r="137" spans="1:13" ht="12.75">
      <c r="A137" s="48"/>
      <c r="B137" s="12" t="s">
        <v>238</v>
      </c>
      <c r="C137" s="12"/>
      <c r="D137" s="85"/>
      <c r="E137" s="85"/>
      <c r="F137" s="71"/>
      <c r="G137" s="71"/>
      <c r="H137" s="71"/>
      <c r="I137" s="71"/>
      <c r="J137" s="5"/>
      <c r="K137" s="5"/>
      <c r="L137" s="5"/>
      <c r="M137" s="5"/>
    </row>
    <row r="138" spans="1:13" ht="12.75">
      <c r="A138" s="48"/>
      <c r="B138" s="12" t="s">
        <v>239</v>
      </c>
      <c r="C138" s="12"/>
      <c r="D138" s="85"/>
      <c r="E138" s="85"/>
      <c r="F138" s="71"/>
      <c r="G138" s="71"/>
      <c r="H138" s="71"/>
      <c r="I138" s="71"/>
      <c r="J138" s="5"/>
      <c r="K138" s="5"/>
      <c r="L138" s="5"/>
      <c r="M138" s="5"/>
    </row>
    <row r="139" spans="1:13" ht="13.5" thickBot="1">
      <c r="A139" s="48"/>
      <c r="B139" s="48"/>
      <c r="C139" s="71"/>
      <c r="D139" s="71"/>
      <c r="E139" s="71"/>
      <c r="F139" s="71"/>
      <c r="G139" s="71"/>
      <c r="H139" s="71"/>
      <c r="I139" s="71"/>
      <c r="J139" s="5"/>
      <c r="K139" s="5"/>
      <c r="L139" s="5"/>
      <c r="M139" s="5"/>
    </row>
    <row r="140" spans="1:13" ht="15.75">
      <c r="A140" s="48"/>
      <c r="B140" s="22" t="s">
        <v>104</v>
      </c>
      <c r="C140" s="9"/>
      <c r="D140" s="9"/>
      <c r="E140" s="9"/>
      <c r="F140" s="9"/>
      <c r="G140" s="9"/>
      <c r="H140" s="9"/>
      <c r="I140" s="9"/>
      <c r="J140" s="10"/>
      <c r="K140" s="5"/>
      <c r="L140" s="5"/>
      <c r="M140" s="5"/>
    </row>
    <row r="141" spans="1:13" ht="13.5" thickBot="1">
      <c r="A141" s="48"/>
      <c r="B141" s="11" t="s">
        <v>48</v>
      </c>
      <c r="C141" s="43"/>
      <c r="D141" s="52" t="s">
        <v>56</v>
      </c>
      <c r="E141" s="92"/>
      <c r="F141" s="26" t="s">
        <v>57</v>
      </c>
      <c r="G141" s="26" t="s">
        <v>138</v>
      </c>
      <c r="H141" s="26" t="s">
        <v>59</v>
      </c>
      <c r="I141" s="76" t="s">
        <v>140</v>
      </c>
      <c r="J141" s="77"/>
      <c r="K141" s="5"/>
      <c r="L141" s="5"/>
      <c r="M141" s="5"/>
    </row>
    <row r="142" spans="1:13" ht="12.75">
      <c r="A142" s="48"/>
      <c r="B142" s="11"/>
      <c r="C142" s="43"/>
      <c r="D142" s="57" t="s">
        <v>13</v>
      </c>
      <c r="E142" s="93" t="s">
        <v>51</v>
      </c>
      <c r="F142" s="26" t="s">
        <v>58</v>
      </c>
      <c r="G142" s="26"/>
      <c r="H142" s="26" t="s">
        <v>139</v>
      </c>
      <c r="I142" s="26" t="s">
        <v>60</v>
      </c>
      <c r="J142" s="59" t="s">
        <v>55</v>
      </c>
      <c r="K142" s="5"/>
      <c r="L142" s="5"/>
      <c r="M142" s="5"/>
    </row>
    <row r="143" spans="1:13" ht="12.75">
      <c r="A143" s="48"/>
      <c r="B143" s="11"/>
      <c r="C143" s="43"/>
      <c r="D143" s="58" t="s">
        <v>49</v>
      </c>
      <c r="E143" s="93" t="s">
        <v>50</v>
      </c>
      <c r="F143" s="26" t="s">
        <v>129</v>
      </c>
      <c r="G143" s="26"/>
      <c r="H143" s="26"/>
      <c r="I143" s="26" t="s">
        <v>50</v>
      </c>
      <c r="J143" s="59"/>
      <c r="K143" s="5"/>
      <c r="L143" s="5"/>
      <c r="M143" s="5"/>
    </row>
    <row r="144" spans="1:13" ht="12.75">
      <c r="A144" s="48"/>
      <c r="B144" s="14" t="s">
        <v>85</v>
      </c>
      <c r="C144" s="12"/>
      <c r="D144" s="61">
        <f>($G$19)</f>
        <v>5443.833119999999</v>
      </c>
      <c r="E144" s="94">
        <f>($H$19)</f>
        <v>18146.110399999998</v>
      </c>
      <c r="F144" s="207">
        <v>0</v>
      </c>
      <c r="G144" s="63">
        <v>0</v>
      </c>
      <c r="H144" s="63">
        <v>1.05</v>
      </c>
      <c r="I144" s="62">
        <f aca="true" t="shared" si="13" ref="I144:I157">(D144*(F144/100)*(G144/365)*H144)</f>
        <v>0</v>
      </c>
      <c r="J144" s="64">
        <f aca="true" t="shared" si="14" ref="J144:J157">(E144*(F144/100)*(G144/365)*H144)</f>
        <v>0</v>
      </c>
      <c r="K144" s="5"/>
      <c r="L144" s="5"/>
      <c r="M144" s="5"/>
    </row>
    <row r="145" spans="1:13" ht="12.75">
      <c r="A145" s="48"/>
      <c r="B145" s="14" t="s">
        <v>86</v>
      </c>
      <c r="C145" s="12"/>
      <c r="D145" s="61">
        <f>($G$20)</f>
        <v>2903.377664</v>
      </c>
      <c r="E145" s="94">
        <f>($H$20)</f>
        <v>14516.88832</v>
      </c>
      <c r="F145" s="207">
        <v>2</v>
      </c>
      <c r="G145" s="63">
        <v>10</v>
      </c>
      <c r="H145" s="63">
        <v>1.05</v>
      </c>
      <c r="I145" s="62">
        <f t="shared" si="13"/>
        <v>1.6704364642191782</v>
      </c>
      <c r="J145" s="64">
        <f t="shared" si="14"/>
        <v>8.35218232109589</v>
      </c>
      <c r="K145" s="5"/>
      <c r="L145" s="5"/>
      <c r="M145" s="5"/>
    </row>
    <row r="146" spans="1:13" ht="12.75">
      <c r="A146" s="48"/>
      <c r="B146" s="14" t="s">
        <v>87</v>
      </c>
      <c r="C146" s="12"/>
      <c r="D146" s="61">
        <f>($G$21)</f>
        <v>4355.0664959999995</v>
      </c>
      <c r="E146" s="94">
        <f>($H$21)</f>
        <v>21775.332479999997</v>
      </c>
      <c r="F146" s="207">
        <v>0</v>
      </c>
      <c r="G146" s="63">
        <v>0</v>
      </c>
      <c r="H146" s="63">
        <v>1.05</v>
      </c>
      <c r="I146" s="62">
        <f t="shared" si="13"/>
        <v>0</v>
      </c>
      <c r="J146" s="64">
        <f t="shared" si="14"/>
        <v>0</v>
      </c>
      <c r="K146" s="5"/>
      <c r="L146" s="5"/>
      <c r="M146" s="5"/>
    </row>
    <row r="147" spans="1:13" ht="12.75">
      <c r="A147" s="48"/>
      <c r="B147" s="14" t="s">
        <v>88</v>
      </c>
      <c r="C147" s="12"/>
      <c r="D147" s="61">
        <f>($G$22)</f>
        <v>1814.61104</v>
      </c>
      <c r="E147" s="94">
        <f>($H$22)</f>
        <v>18146.110399999998</v>
      </c>
      <c r="F147" s="207">
        <v>0</v>
      </c>
      <c r="G147" s="63">
        <v>0</v>
      </c>
      <c r="H147" s="63">
        <v>1.05</v>
      </c>
      <c r="I147" s="62">
        <f t="shared" si="13"/>
        <v>0</v>
      </c>
      <c r="J147" s="64">
        <f t="shared" si="14"/>
        <v>0</v>
      </c>
      <c r="K147" s="5"/>
      <c r="L147" s="5"/>
      <c r="M147" s="5"/>
    </row>
    <row r="148" spans="1:13" ht="12.75">
      <c r="A148" s="48"/>
      <c r="B148" s="14" t="s">
        <v>89</v>
      </c>
      <c r="C148" s="12"/>
      <c r="D148" s="61">
        <f>($G$23)</f>
        <v>1451.688832</v>
      </c>
      <c r="E148" s="94">
        <f>($H$23)</f>
        <v>14516.88832</v>
      </c>
      <c r="F148" s="207">
        <v>1</v>
      </c>
      <c r="G148" s="63">
        <v>10</v>
      </c>
      <c r="H148" s="63">
        <v>1.05</v>
      </c>
      <c r="I148" s="62">
        <f t="shared" si="13"/>
        <v>0.41760911605479456</v>
      </c>
      <c r="J148" s="64">
        <f t="shared" si="14"/>
        <v>4.176091160547945</v>
      </c>
      <c r="K148" s="5"/>
      <c r="L148" s="5"/>
      <c r="M148" s="5"/>
    </row>
    <row r="149" spans="1:13" ht="12.75">
      <c r="A149" s="48"/>
      <c r="B149" s="14" t="s">
        <v>90</v>
      </c>
      <c r="C149" s="12"/>
      <c r="D149" s="61">
        <f>($G$24)</f>
        <v>3658.49</v>
      </c>
      <c r="E149" s="94">
        <f>($H$24)</f>
        <v>7316.98</v>
      </c>
      <c r="F149" s="207">
        <v>15</v>
      </c>
      <c r="G149" s="63">
        <v>20</v>
      </c>
      <c r="H149" s="63">
        <v>1.05</v>
      </c>
      <c r="I149" s="62">
        <f t="shared" si="13"/>
        <v>31.573269863013692</v>
      </c>
      <c r="J149" s="64">
        <f t="shared" si="14"/>
        <v>63.146539726027385</v>
      </c>
      <c r="K149" s="5"/>
      <c r="L149" s="5"/>
      <c r="M149" s="5"/>
    </row>
    <row r="150" spans="1:13" ht="12.75">
      <c r="A150" s="48"/>
      <c r="B150" s="14" t="s">
        <v>91</v>
      </c>
      <c r="C150" s="12"/>
      <c r="D150" s="61">
        <f>($G$25)</f>
        <v>8710.132992</v>
      </c>
      <c r="E150" s="94">
        <f>($H$25)</f>
        <v>29033.77664</v>
      </c>
      <c r="F150" s="207">
        <v>5</v>
      </c>
      <c r="G150" s="63">
        <v>15</v>
      </c>
      <c r="H150" s="63">
        <v>1.05</v>
      </c>
      <c r="I150" s="62">
        <f t="shared" si="13"/>
        <v>18.792410222465755</v>
      </c>
      <c r="J150" s="64">
        <f t="shared" si="14"/>
        <v>62.64136740821918</v>
      </c>
      <c r="K150" s="5"/>
      <c r="L150" s="5"/>
      <c r="M150" s="5"/>
    </row>
    <row r="151" spans="1:13" ht="12.75">
      <c r="A151" s="48"/>
      <c r="B151" s="14" t="s">
        <v>92</v>
      </c>
      <c r="C151" s="12"/>
      <c r="D151" s="61">
        <f>($G$26)</f>
        <v>7316.98</v>
      </c>
      <c r="E151" s="94">
        <f>($H$26)</f>
        <v>14633.96</v>
      </c>
      <c r="F151" s="207">
        <v>12</v>
      </c>
      <c r="G151" s="63">
        <v>10</v>
      </c>
      <c r="H151" s="63">
        <v>1.05</v>
      </c>
      <c r="I151" s="62">
        <f t="shared" si="13"/>
        <v>25.258615890410955</v>
      </c>
      <c r="J151" s="64">
        <f t="shared" si="14"/>
        <v>50.51723178082191</v>
      </c>
      <c r="K151" s="5"/>
      <c r="L151" s="5"/>
      <c r="M151" s="5"/>
    </row>
    <row r="152" spans="1:13" ht="12.75">
      <c r="A152" s="48"/>
      <c r="B152" s="14" t="s">
        <v>126</v>
      </c>
      <c r="C152" s="12"/>
      <c r="D152" s="61">
        <f>($G$27)</f>
        <v>205.77986</v>
      </c>
      <c r="E152" s="94">
        <f>($H$27)</f>
        <v>2057.7986</v>
      </c>
      <c r="F152" s="207">
        <v>1</v>
      </c>
      <c r="G152" s="63">
        <v>10</v>
      </c>
      <c r="H152" s="63">
        <v>1.05</v>
      </c>
      <c r="I152" s="62">
        <f t="shared" si="13"/>
        <v>0.05919694602739727</v>
      </c>
      <c r="J152" s="64">
        <f t="shared" si="14"/>
        <v>0.5919694602739727</v>
      </c>
      <c r="K152" s="5"/>
      <c r="L152" s="5"/>
      <c r="M152" s="5"/>
    </row>
    <row r="153" spans="1:13" ht="12.75">
      <c r="A153" s="48"/>
      <c r="B153" s="14" t="s">
        <v>93</v>
      </c>
      <c r="C153" s="12"/>
      <c r="D153" s="61">
        <f>($G$28)</f>
        <v>1088.7666239999999</v>
      </c>
      <c r="E153" s="94">
        <f>($H$28)</f>
        <v>10887.666239999999</v>
      </c>
      <c r="F153" s="207">
        <v>1</v>
      </c>
      <c r="G153" s="63">
        <v>10</v>
      </c>
      <c r="H153" s="63">
        <v>1.05</v>
      </c>
      <c r="I153" s="62">
        <f t="shared" si="13"/>
        <v>0.31320683704109586</v>
      </c>
      <c r="J153" s="64">
        <f t="shared" si="14"/>
        <v>3.1320683704109586</v>
      </c>
      <c r="K153" s="5"/>
      <c r="L153" s="5"/>
      <c r="M153" s="5"/>
    </row>
    <row r="154" spans="1:13" ht="12.75">
      <c r="A154" s="48"/>
      <c r="B154" s="14" t="s">
        <v>94</v>
      </c>
      <c r="C154" s="12"/>
      <c r="D154" s="61">
        <f>($G$29)</f>
        <v>1088.7666239999999</v>
      </c>
      <c r="E154" s="94">
        <f>($H$29)</f>
        <v>10887.666239999999</v>
      </c>
      <c r="F154" s="207">
        <v>1</v>
      </c>
      <c r="G154" s="63">
        <v>10</v>
      </c>
      <c r="H154" s="63">
        <v>1.05</v>
      </c>
      <c r="I154" s="62">
        <f t="shared" si="13"/>
        <v>0.31320683704109586</v>
      </c>
      <c r="J154" s="64">
        <f t="shared" si="14"/>
        <v>3.1320683704109586</v>
      </c>
      <c r="K154" s="5"/>
      <c r="L154" s="5"/>
      <c r="M154" s="5"/>
    </row>
    <row r="155" spans="1:13" ht="12.75">
      <c r="A155" s="48"/>
      <c r="B155" s="14" t="s">
        <v>95</v>
      </c>
      <c r="C155" s="12"/>
      <c r="D155" s="61">
        <f>($G$30)</f>
        <v>1814.61104</v>
      </c>
      <c r="E155" s="94">
        <f>($H$30)</f>
        <v>18146.110399999998</v>
      </c>
      <c r="F155" s="207">
        <v>1</v>
      </c>
      <c r="G155" s="63">
        <v>10</v>
      </c>
      <c r="H155" s="63">
        <v>1.05</v>
      </c>
      <c r="I155" s="62">
        <f t="shared" si="13"/>
        <v>0.5220113950684931</v>
      </c>
      <c r="J155" s="64">
        <f t="shared" si="14"/>
        <v>5.22011395068493</v>
      </c>
      <c r="K155" s="5"/>
      <c r="L155" s="5"/>
      <c r="M155" s="5"/>
    </row>
    <row r="156" spans="1:13" ht="12.75">
      <c r="A156" s="48"/>
      <c r="B156" s="14" t="s">
        <v>96</v>
      </c>
      <c r="C156" s="12"/>
      <c r="D156" s="61">
        <f>($G$31)</f>
        <v>3992.1442879999995</v>
      </c>
      <c r="E156" s="94">
        <f>($H$31)</f>
        <v>39921.442879999995</v>
      </c>
      <c r="F156" s="207">
        <v>1</v>
      </c>
      <c r="G156" s="63">
        <v>10</v>
      </c>
      <c r="H156" s="63">
        <v>1.05</v>
      </c>
      <c r="I156" s="62">
        <f t="shared" si="13"/>
        <v>1.1484250691506848</v>
      </c>
      <c r="J156" s="64">
        <f t="shared" si="14"/>
        <v>11.484250691506848</v>
      </c>
      <c r="K156" s="5"/>
      <c r="L156" s="5"/>
      <c r="M156" s="5"/>
    </row>
    <row r="157" spans="1:13" ht="12.75">
      <c r="A157" s="48"/>
      <c r="B157" s="14" t="s">
        <v>147</v>
      </c>
      <c r="C157" s="12"/>
      <c r="D157" s="95">
        <f>($G$32)</f>
        <v>5806.755328</v>
      </c>
      <c r="E157" s="96">
        <f>($H$32)</f>
        <v>29033.77664</v>
      </c>
      <c r="F157" s="207">
        <v>3</v>
      </c>
      <c r="G157" s="63">
        <v>10</v>
      </c>
      <c r="H157" s="63">
        <v>1.05</v>
      </c>
      <c r="I157" s="62">
        <f t="shared" si="13"/>
        <v>5.011309392657534</v>
      </c>
      <c r="J157" s="64">
        <f t="shared" si="14"/>
        <v>25.05654696328767</v>
      </c>
      <c r="K157" s="5"/>
      <c r="L157" s="5"/>
      <c r="M157" s="5"/>
    </row>
    <row r="158" spans="1:13" ht="13.5" thickBot="1">
      <c r="A158" s="48"/>
      <c r="B158" s="37" t="s">
        <v>3</v>
      </c>
      <c r="C158" s="38"/>
      <c r="D158" s="97">
        <f>SUM(D144:D157)</f>
        <v>49651.003908</v>
      </c>
      <c r="E158" s="67">
        <f>SUM(E144:E157)</f>
        <v>249020.50755999997</v>
      </c>
      <c r="F158" s="81"/>
      <c r="G158" s="81"/>
      <c r="H158" s="81"/>
      <c r="I158" s="67">
        <f>SUM(I144:I157)</f>
        <v>85.07969803315068</v>
      </c>
      <c r="J158" s="69">
        <f>SUM(J144:J157)</f>
        <v>237.45043020328765</v>
      </c>
      <c r="K158" s="5"/>
      <c r="L158" s="5"/>
      <c r="M158" s="5"/>
    </row>
    <row r="159" spans="1:13" ht="12.75">
      <c r="A159" s="48"/>
      <c r="B159" s="43" t="s">
        <v>186</v>
      </c>
      <c r="C159" s="12"/>
      <c r="D159" s="62"/>
      <c r="E159" s="62"/>
      <c r="F159" s="63"/>
      <c r="G159" s="63"/>
      <c r="H159" s="63"/>
      <c r="I159" s="62"/>
      <c r="J159" s="62"/>
      <c r="K159" s="5"/>
      <c r="L159" s="5"/>
      <c r="M159" s="5"/>
    </row>
    <row r="160" spans="1:13" ht="12.75">
      <c r="A160" s="48"/>
      <c r="B160" s="5" t="s">
        <v>130</v>
      </c>
      <c r="C160" s="12"/>
      <c r="D160" s="85"/>
      <c r="E160" s="85"/>
      <c r="F160" s="71"/>
      <c r="G160" s="71"/>
      <c r="H160" s="71"/>
      <c r="I160" s="71"/>
      <c r="J160" s="5"/>
      <c r="K160" s="5"/>
      <c r="L160" s="5"/>
      <c r="M160" s="5"/>
    </row>
    <row r="161" spans="1:13" ht="12.75">
      <c r="A161" s="48"/>
      <c r="B161" s="5" t="s">
        <v>134</v>
      </c>
      <c r="C161" s="12"/>
      <c r="D161" s="62"/>
      <c r="E161" s="62"/>
      <c r="F161" s="63"/>
      <c r="G161" s="63"/>
      <c r="H161" s="63"/>
      <c r="I161" s="79"/>
      <c r="J161" s="5"/>
      <c r="K161" s="5"/>
      <c r="L161" s="5"/>
      <c r="M161" s="5"/>
    </row>
    <row r="162" spans="1:13" ht="12.75">
      <c r="A162" s="48"/>
      <c r="B162" s="5" t="s">
        <v>135</v>
      </c>
      <c r="C162" s="12"/>
      <c r="D162" s="62"/>
      <c r="E162" s="62"/>
      <c r="F162" s="63"/>
      <c r="G162" s="63"/>
      <c r="H162" s="63"/>
      <c r="I162" s="79"/>
      <c r="J162" s="5"/>
      <c r="K162" s="5"/>
      <c r="L162" s="5"/>
      <c r="M162" s="5"/>
    </row>
    <row r="163" spans="1:13" ht="12.75">
      <c r="A163" s="5"/>
      <c r="B163" s="5" t="s">
        <v>75</v>
      </c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ht="13.5" thickBo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ht="15.75">
      <c r="A165" s="20"/>
      <c r="B165" s="22" t="s">
        <v>158</v>
      </c>
      <c r="C165" s="9"/>
      <c r="D165" s="9"/>
      <c r="E165" s="9"/>
      <c r="F165" s="9"/>
      <c r="G165" s="9"/>
      <c r="H165" s="9"/>
      <c r="I165" s="10"/>
      <c r="J165" s="45"/>
      <c r="K165" s="5"/>
      <c r="L165" s="5"/>
      <c r="M165" s="5"/>
    </row>
    <row r="166" spans="1:13" ht="13.5" thickBot="1">
      <c r="A166" s="20"/>
      <c r="B166" s="11" t="s">
        <v>48</v>
      </c>
      <c r="C166" s="43"/>
      <c r="D166" s="53" t="s">
        <v>56</v>
      </c>
      <c r="E166" s="53"/>
      <c r="F166" s="26" t="s">
        <v>57</v>
      </c>
      <c r="G166" s="26" t="s">
        <v>143</v>
      </c>
      <c r="H166" s="53" t="s">
        <v>144</v>
      </c>
      <c r="I166" s="98"/>
      <c r="J166" s="12"/>
      <c r="K166" s="88"/>
      <c r="L166" s="88"/>
      <c r="M166" s="26"/>
    </row>
    <row r="167" spans="1:13" ht="12.75">
      <c r="A167" s="20"/>
      <c r="B167" s="11"/>
      <c r="C167" s="43"/>
      <c r="D167" s="26" t="s">
        <v>13</v>
      </c>
      <c r="E167" s="26" t="s">
        <v>51</v>
      </c>
      <c r="F167" s="26" t="s">
        <v>145</v>
      </c>
      <c r="G167" s="26" t="s">
        <v>157</v>
      </c>
      <c r="H167" s="26" t="s">
        <v>13</v>
      </c>
      <c r="I167" s="59" t="s">
        <v>51</v>
      </c>
      <c r="J167" s="26"/>
      <c r="K167" s="78"/>
      <c r="L167" s="26"/>
      <c r="M167" s="78"/>
    </row>
    <row r="168" spans="1:13" ht="12.75">
      <c r="A168" s="45"/>
      <c r="B168" s="11"/>
      <c r="C168" s="43"/>
      <c r="D168" s="78" t="s">
        <v>49</v>
      </c>
      <c r="E168" s="26" t="s">
        <v>50</v>
      </c>
      <c r="F168" s="26" t="s">
        <v>155</v>
      </c>
      <c r="G168" s="26" t="s">
        <v>146</v>
      </c>
      <c r="H168" s="78" t="s">
        <v>49</v>
      </c>
      <c r="I168" s="59" t="s">
        <v>50</v>
      </c>
      <c r="J168" s="26"/>
      <c r="K168" s="5"/>
      <c r="L168" s="5"/>
      <c r="M168" s="5"/>
    </row>
    <row r="169" spans="1:13" ht="12.75">
      <c r="A169" s="45"/>
      <c r="B169" s="14" t="s">
        <v>85</v>
      </c>
      <c r="C169" s="12"/>
      <c r="D169" s="61">
        <f>($G$19)</f>
        <v>5443.833119999999</v>
      </c>
      <c r="E169" s="94">
        <f>($H$19)</f>
        <v>18146.110399999998</v>
      </c>
      <c r="F169" s="207">
        <v>2</v>
      </c>
      <c r="G169" s="18">
        <v>6</v>
      </c>
      <c r="H169" s="62">
        <f aca="true" t="shared" si="15" ref="H169:H182">((D169*F169/100)/G169)</f>
        <v>18.146110399999998</v>
      </c>
      <c r="I169" s="64">
        <f aca="true" t="shared" si="16" ref="I169:I182">((E169*F169/100)/G169)</f>
        <v>60.48703466666666</v>
      </c>
      <c r="J169" s="62"/>
      <c r="K169" s="5"/>
      <c r="L169" s="5"/>
      <c r="M169" s="5"/>
    </row>
    <row r="170" spans="1:13" ht="12.75">
      <c r="A170" s="5"/>
      <c r="B170" s="14" t="s">
        <v>86</v>
      </c>
      <c r="C170" s="12"/>
      <c r="D170" s="61">
        <f>($G$20)</f>
        <v>2903.377664</v>
      </c>
      <c r="E170" s="94">
        <f>($H$20)</f>
        <v>14516.88832</v>
      </c>
      <c r="F170" s="207">
        <v>2</v>
      </c>
      <c r="G170" s="18">
        <v>6</v>
      </c>
      <c r="H170" s="62">
        <f t="shared" si="15"/>
        <v>9.677925546666666</v>
      </c>
      <c r="I170" s="64">
        <f t="shared" si="16"/>
        <v>48.389627733333334</v>
      </c>
      <c r="J170" s="62"/>
      <c r="K170" s="5"/>
      <c r="L170" s="5"/>
      <c r="M170" s="5"/>
    </row>
    <row r="171" spans="1:13" ht="12.75">
      <c r="A171" s="5"/>
      <c r="B171" s="14" t="s">
        <v>87</v>
      </c>
      <c r="C171" s="12"/>
      <c r="D171" s="61">
        <f>($G$21)</f>
        <v>4355.0664959999995</v>
      </c>
      <c r="E171" s="94">
        <f>($H$21)</f>
        <v>21775.332479999997</v>
      </c>
      <c r="F171" s="207">
        <v>2</v>
      </c>
      <c r="G171" s="18">
        <v>6</v>
      </c>
      <c r="H171" s="62">
        <f t="shared" si="15"/>
        <v>14.516888319999998</v>
      </c>
      <c r="I171" s="64">
        <f t="shared" si="16"/>
        <v>72.58444159999999</v>
      </c>
      <c r="J171" s="62"/>
      <c r="K171" s="5"/>
      <c r="L171" s="5"/>
      <c r="M171" s="5"/>
    </row>
    <row r="172" spans="1:13" ht="12.75">
      <c r="A172" s="5"/>
      <c r="B172" s="14" t="s">
        <v>88</v>
      </c>
      <c r="C172" s="12"/>
      <c r="D172" s="61">
        <f>($G$22)</f>
        <v>1814.61104</v>
      </c>
      <c r="E172" s="94">
        <f>($H$22)</f>
        <v>18146.110399999998</v>
      </c>
      <c r="F172" s="207">
        <v>2</v>
      </c>
      <c r="G172" s="18">
        <v>6</v>
      </c>
      <c r="H172" s="62">
        <f t="shared" si="15"/>
        <v>6.048703466666667</v>
      </c>
      <c r="I172" s="64">
        <f t="shared" si="16"/>
        <v>60.48703466666666</v>
      </c>
      <c r="J172" s="62"/>
      <c r="K172" s="5"/>
      <c r="L172" s="5"/>
      <c r="M172" s="5"/>
    </row>
    <row r="173" spans="1:13" ht="12.75">
      <c r="A173" s="5"/>
      <c r="B173" s="14" t="s">
        <v>89</v>
      </c>
      <c r="C173" s="12"/>
      <c r="D173" s="61">
        <f>($G$23)</f>
        <v>1451.688832</v>
      </c>
      <c r="E173" s="94">
        <f>($H$23)</f>
        <v>14516.88832</v>
      </c>
      <c r="F173" s="207">
        <v>2</v>
      </c>
      <c r="G173" s="18">
        <v>6</v>
      </c>
      <c r="H173" s="62">
        <f t="shared" si="15"/>
        <v>4.838962773333333</v>
      </c>
      <c r="I173" s="64">
        <f t="shared" si="16"/>
        <v>48.389627733333334</v>
      </c>
      <c r="J173" s="62"/>
      <c r="K173" s="5"/>
      <c r="L173" s="5"/>
      <c r="M173" s="5"/>
    </row>
    <row r="174" spans="1:13" ht="12.75">
      <c r="A174" s="5"/>
      <c r="B174" s="14" t="s">
        <v>90</v>
      </c>
      <c r="C174" s="12"/>
      <c r="D174" s="61">
        <f>($G$24)</f>
        <v>3658.49</v>
      </c>
      <c r="E174" s="94">
        <f>($H$24)</f>
        <v>7316.98</v>
      </c>
      <c r="F174" s="207">
        <v>2</v>
      </c>
      <c r="G174" s="18">
        <v>6</v>
      </c>
      <c r="H174" s="62">
        <f t="shared" si="15"/>
        <v>12.194966666666666</v>
      </c>
      <c r="I174" s="64">
        <f t="shared" si="16"/>
        <v>24.38993333333333</v>
      </c>
      <c r="J174" s="62"/>
      <c r="K174" s="5"/>
      <c r="L174" s="5"/>
      <c r="M174" s="5"/>
    </row>
    <row r="175" spans="1:13" ht="12.75">
      <c r="A175" s="5"/>
      <c r="B175" s="14" t="s">
        <v>91</v>
      </c>
      <c r="C175" s="12"/>
      <c r="D175" s="61">
        <f>($G$25)</f>
        <v>8710.132992</v>
      </c>
      <c r="E175" s="94">
        <f>($H$25)</f>
        <v>29033.77664</v>
      </c>
      <c r="F175" s="207">
        <v>2</v>
      </c>
      <c r="G175" s="18">
        <v>6</v>
      </c>
      <c r="H175" s="62">
        <f t="shared" si="15"/>
        <v>29.033776640000003</v>
      </c>
      <c r="I175" s="64">
        <f t="shared" si="16"/>
        <v>96.77925546666667</v>
      </c>
      <c r="J175" s="62"/>
      <c r="K175" s="5"/>
      <c r="L175" s="5"/>
      <c r="M175" s="5"/>
    </row>
    <row r="176" spans="1:13" ht="12.75">
      <c r="A176" s="5"/>
      <c r="B176" s="14" t="s">
        <v>92</v>
      </c>
      <c r="C176" s="12"/>
      <c r="D176" s="61">
        <f>($G$26)</f>
        <v>7316.98</v>
      </c>
      <c r="E176" s="94">
        <f>($H$26)</f>
        <v>14633.96</v>
      </c>
      <c r="F176" s="207">
        <v>2</v>
      </c>
      <c r="G176" s="18">
        <v>6</v>
      </c>
      <c r="H176" s="62">
        <f t="shared" si="15"/>
        <v>24.38993333333333</v>
      </c>
      <c r="I176" s="64">
        <f t="shared" si="16"/>
        <v>48.77986666666666</v>
      </c>
      <c r="J176" s="62"/>
      <c r="K176" s="5"/>
      <c r="L176" s="5"/>
      <c r="M176" s="5"/>
    </row>
    <row r="177" spans="1:13" ht="12.75">
      <c r="A177" s="5"/>
      <c r="B177" s="14" t="s">
        <v>126</v>
      </c>
      <c r="C177" s="12"/>
      <c r="D177" s="61">
        <f>($G$27)</f>
        <v>205.77986</v>
      </c>
      <c r="E177" s="94">
        <f>($H$27)</f>
        <v>2057.7986</v>
      </c>
      <c r="F177" s="207">
        <v>2</v>
      </c>
      <c r="G177" s="18">
        <v>6</v>
      </c>
      <c r="H177" s="62">
        <f t="shared" si="15"/>
        <v>0.6859328666666666</v>
      </c>
      <c r="I177" s="64">
        <f t="shared" si="16"/>
        <v>6.859328666666666</v>
      </c>
      <c r="J177" s="62"/>
      <c r="K177" s="5"/>
      <c r="L177" s="5"/>
      <c r="M177" s="5"/>
    </row>
    <row r="178" spans="1:13" ht="12.75">
      <c r="A178" s="5"/>
      <c r="B178" s="14" t="s">
        <v>93</v>
      </c>
      <c r="C178" s="12"/>
      <c r="D178" s="61">
        <f>($G$28)</f>
        <v>1088.7666239999999</v>
      </c>
      <c r="E178" s="94">
        <f>($H$28)</f>
        <v>10887.666239999999</v>
      </c>
      <c r="F178" s="207">
        <v>2</v>
      </c>
      <c r="G178" s="18">
        <v>6</v>
      </c>
      <c r="H178" s="62">
        <f t="shared" si="15"/>
        <v>3.6292220799999995</v>
      </c>
      <c r="I178" s="64">
        <f t="shared" si="16"/>
        <v>36.292220799999996</v>
      </c>
      <c r="J178" s="62"/>
      <c r="K178" s="5"/>
      <c r="L178" s="5"/>
      <c r="M178" s="5"/>
    </row>
    <row r="179" spans="1:13" ht="12.75">
      <c r="A179" s="5"/>
      <c r="B179" s="14" t="s">
        <v>94</v>
      </c>
      <c r="C179" s="12"/>
      <c r="D179" s="61">
        <f>($G$29)</f>
        <v>1088.7666239999999</v>
      </c>
      <c r="E179" s="62">
        <f>($H$29)</f>
        <v>10887.666239999999</v>
      </c>
      <c r="F179" s="207">
        <v>2</v>
      </c>
      <c r="G179" s="18">
        <v>6</v>
      </c>
      <c r="H179" s="62">
        <f t="shared" si="15"/>
        <v>3.6292220799999995</v>
      </c>
      <c r="I179" s="64">
        <f t="shared" si="16"/>
        <v>36.292220799999996</v>
      </c>
      <c r="J179" s="62"/>
      <c r="K179" s="5"/>
      <c r="L179" s="5"/>
      <c r="M179" s="5"/>
    </row>
    <row r="180" spans="1:13" ht="12.75">
      <c r="A180" s="5"/>
      <c r="B180" s="14" t="s">
        <v>95</v>
      </c>
      <c r="C180" s="12"/>
      <c r="D180" s="61">
        <f>($G$30)</f>
        <v>1814.61104</v>
      </c>
      <c r="E180" s="94">
        <f>($H$30)</f>
        <v>18146.110399999998</v>
      </c>
      <c r="F180" s="207">
        <v>2</v>
      </c>
      <c r="G180" s="99">
        <v>6</v>
      </c>
      <c r="H180" s="62">
        <f t="shared" si="15"/>
        <v>6.048703466666667</v>
      </c>
      <c r="I180" s="64">
        <f t="shared" si="16"/>
        <v>60.48703466666666</v>
      </c>
      <c r="J180" s="62"/>
      <c r="K180" s="5"/>
      <c r="L180" s="5"/>
      <c r="M180" s="5"/>
    </row>
    <row r="181" spans="1:13" ht="12.75">
      <c r="A181" s="5"/>
      <c r="B181" s="14" t="s">
        <v>96</v>
      </c>
      <c r="C181" s="12"/>
      <c r="D181" s="61">
        <f>($G$31)</f>
        <v>3992.1442879999995</v>
      </c>
      <c r="E181" s="94">
        <f>($H$31)</f>
        <v>39921.442879999995</v>
      </c>
      <c r="F181" s="207">
        <v>2</v>
      </c>
      <c r="G181" s="99">
        <v>6</v>
      </c>
      <c r="H181" s="62">
        <f t="shared" si="15"/>
        <v>13.307147626666664</v>
      </c>
      <c r="I181" s="64">
        <f t="shared" si="16"/>
        <v>133.07147626666665</v>
      </c>
      <c r="J181" s="62"/>
      <c r="K181" s="5"/>
      <c r="L181" s="5"/>
      <c r="M181" s="5"/>
    </row>
    <row r="182" spans="1:13" ht="12.75">
      <c r="A182" s="5"/>
      <c r="B182" s="14" t="s">
        <v>147</v>
      </c>
      <c r="C182" s="12"/>
      <c r="D182" s="95">
        <f>($G$32)</f>
        <v>5806.755328</v>
      </c>
      <c r="E182" s="96">
        <f>($H$32)</f>
        <v>29033.77664</v>
      </c>
      <c r="F182" s="207">
        <v>2</v>
      </c>
      <c r="G182" s="62">
        <v>6</v>
      </c>
      <c r="H182" s="62">
        <f t="shared" si="15"/>
        <v>19.35585109333333</v>
      </c>
      <c r="I182" s="64">
        <f t="shared" si="16"/>
        <v>96.77925546666667</v>
      </c>
      <c r="J182" s="62"/>
      <c r="K182" s="5"/>
      <c r="L182" s="5"/>
      <c r="M182" s="5"/>
    </row>
    <row r="183" spans="1:13" ht="13.5" thickBot="1">
      <c r="A183" s="5"/>
      <c r="B183" s="37" t="s">
        <v>3</v>
      </c>
      <c r="C183" s="38"/>
      <c r="D183" s="97">
        <f>SUM(D169:D182)</f>
        <v>49651.003908</v>
      </c>
      <c r="E183" s="67">
        <f>SUM(E169:E182)</f>
        <v>249020.50755999997</v>
      </c>
      <c r="F183" s="81"/>
      <c r="G183" s="67"/>
      <c r="H183" s="67">
        <f>SUM(H169:H182)</f>
        <v>165.50334636000002</v>
      </c>
      <c r="I183" s="69">
        <f>SUM(I169:I182)</f>
        <v>830.0683585333333</v>
      </c>
      <c r="J183" s="62"/>
      <c r="K183" s="5"/>
      <c r="L183" s="5"/>
      <c r="M183" s="5"/>
    </row>
    <row r="184" spans="1:13" ht="12.75">
      <c r="A184" s="5"/>
      <c r="B184" s="43" t="s">
        <v>156</v>
      </c>
      <c r="C184" s="12"/>
      <c r="D184" s="62"/>
      <c r="E184" s="62"/>
      <c r="F184" s="63"/>
      <c r="G184" s="62"/>
      <c r="H184" s="62"/>
      <c r="I184" s="62"/>
      <c r="J184" s="62"/>
      <c r="K184" s="5"/>
      <c r="L184" s="5"/>
      <c r="M184" s="5"/>
    </row>
    <row r="185" spans="1:13" ht="12.75">
      <c r="A185" s="5"/>
      <c r="B185" s="43" t="s">
        <v>178</v>
      </c>
      <c r="C185" s="12"/>
      <c r="D185" s="62"/>
      <c r="E185" s="62"/>
      <c r="F185" s="63"/>
      <c r="G185" s="62"/>
      <c r="H185" s="62"/>
      <c r="I185" s="62"/>
      <c r="J185" s="62"/>
      <c r="K185" s="5"/>
      <c r="L185" s="5"/>
      <c r="M185" s="5"/>
    </row>
    <row r="186" spans="1:13" ht="12.75">
      <c r="A186" s="5"/>
      <c r="B186" s="43" t="s">
        <v>177</v>
      </c>
      <c r="C186" s="12"/>
      <c r="D186" s="62"/>
      <c r="E186" s="62"/>
      <c r="F186" s="63"/>
      <c r="G186" s="62"/>
      <c r="H186" s="62"/>
      <c r="I186" s="62"/>
      <c r="J186" s="62"/>
      <c r="K186" s="5"/>
      <c r="L186" s="5"/>
      <c r="M186" s="5"/>
    </row>
    <row r="187" spans="1:13" ht="12.75">
      <c r="A187" s="5"/>
      <c r="B187" s="43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ht="15.75">
      <c r="A189" s="7" t="s">
        <v>15</v>
      </c>
      <c r="B189" s="46" t="s">
        <v>194</v>
      </c>
      <c r="C189" s="47"/>
      <c r="D189" s="47"/>
      <c r="E189" s="100"/>
      <c r="F189" s="47"/>
      <c r="G189" s="47"/>
      <c r="H189" s="47"/>
      <c r="I189" s="47"/>
      <c r="J189" s="5"/>
      <c r="K189" s="5"/>
      <c r="L189" s="5"/>
      <c r="M189" s="5"/>
    </row>
    <row r="190" spans="1:13" ht="13.5" thickBot="1">
      <c r="A190" s="5"/>
      <c r="B190" s="101" t="s">
        <v>195</v>
      </c>
      <c r="C190" s="47"/>
      <c r="D190" s="47"/>
      <c r="E190" s="47"/>
      <c r="F190" s="47"/>
      <c r="G190" s="47"/>
      <c r="H190" s="47"/>
      <c r="I190" s="47"/>
      <c r="J190" s="5"/>
      <c r="K190" s="5"/>
      <c r="L190" s="5"/>
      <c r="M190" s="5"/>
    </row>
    <row r="191" spans="1:13" ht="12.75">
      <c r="A191" s="5"/>
      <c r="B191" s="102" t="s">
        <v>14</v>
      </c>
      <c r="C191" s="103" t="s">
        <v>16</v>
      </c>
      <c r="D191" s="103" t="s">
        <v>17</v>
      </c>
      <c r="E191" s="103" t="s">
        <v>18</v>
      </c>
      <c r="F191" s="103" t="s">
        <v>19</v>
      </c>
      <c r="G191" s="104" t="s">
        <v>20</v>
      </c>
      <c r="H191" s="105" t="s">
        <v>83</v>
      </c>
      <c r="I191" s="106" t="s">
        <v>21</v>
      </c>
      <c r="J191" s="88"/>
      <c r="K191" s="5"/>
      <c r="L191" s="5"/>
      <c r="M191" s="5"/>
    </row>
    <row r="192" spans="1:13" ht="12.75">
      <c r="A192" s="5"/>
      <c r="B192" s="11" t="s">
        <v>22</v>
      </c>
      <c r="C192" s="12"/>
      <c r="D192" s="70" t="s">
        <v>23</v>
      </c>
      <c r="E192" s="70" t="s">
        <v>24</v>
      </c>
      <c r="F192" s="70" t="s">
        <v>25</v>
      </c>
      <c r="G192" s="107"/>
      <c r="H192" s="108" t="s">
        <v>26</v>
      </c>
      <c r="I192" s="13"/>
      <c r="J192" s="5"/>
      <c r="K192" s="5"/>
      <c r="L192" s="5"/>
      <c r="M192" s="5"/>
    </row>
    <row r="193" spans="1:13" ht="13.5" thickBot="1">
      <c r="A193" s="5"/>
      <c r="B193" s="14"/>
      <c r="C193" s="12"/>
      <c r="D193" s="70"/>
      <c r="E193" s="70" t="s">
        <v>27</v>
      </c>
      <c r="F193" s="12"/>
      <c r="G193" s="109"/>
      <c r="H193" s="108" t="s">
        <v>28</v>
      </c>
      <c r="I193" s="13"/>
      <c r="J193" s="5"/>
      <c r="K193" s="5"/>
      <c r="L193" s="5"/>
      <c r="M193" s="5"/>
    </row>
    <row r="194" spans="1:13" ht="13.5" thickBot="1">
      <c r="A194" s="102" t="s">
        <v>63</v>
      </c>
      <c r="B194" s="44">
        <f>($G$64)</f>
        <v>42274.583648</v>
      </c>
      <c r="C194" s="44">
        <f>(B194/264)</f>
        <v>160.13099866666667</v>
      </c>
      <c r="D194" s="18">
        <v>264</v>
      </c>
      <c r="E194" s="18">
        <v>225</v>
      </c>
      <c r="F194" s="207">
        <v>12</v>
      </c>
      <c r="G194" s="110">
        <f>(C194/F194)*(D194/E194)</f>
        <v>15.657253202962963</v>
      </c>
      <c r="H194" s="111">
        <f>(G194*(30/100))</f>
        <v>4.697175960888889</v>
      </c>
      <c r="I194" s="112">
        <f>(G194+H194)</f>
        <v>20.35442916385185</v>
      </c>
      <c r="J194" s="5"/>
      <c r="K194" s="5"/>
      <c r="L194" s="5"/>
      <c r="M194" s="5"/>
    </row>
    <row r="195" spans="1:13" ht="13.5" thickBot="1">
      <c r="A195" s="113" t="s">
        <v>64</v>
      </c>
      <c r="B195" s="114">
        <f>($H$64)</f>
        <v>131003.20992</v>
      </c>
      <c r="C195" s="114">
        <f>(B195/264)</f>
        <v>496.22427999999996</v>
      </c>
      <c r="D195" s="115">
        <v>264</v>
      </c>
      <c r="E195" s="115">
        <v>225</v>
      </c>
      <c r="F195" s="207">
        <v>12</v>
      </c>
      <c r="G195" s="116">
        <f>(C195/F195)*(D195/E195)</f>
        <v>48.51970737777777</v>
      </c>
      <c r="H195" s="111">
        <f>(G195*(30/100))</f>
        <v>14.55591221333333</v>
      </c>
      <c r="I195" s="112">
        <f>(G195+H195)</f>
        <v>63.0756195911111</v>
      </c>
      <c r="J195" s="5"/>
      <c r="K195" s="5"/>
      <c r="L195" s="5"/>
      <c r="M195" s="5"/>
    </row>
    <row r="196" spans="1:13" ht="12.75">
      <c r="A196" s="5"/>
      <c r="B196" s="117" t="s">
        <v>29</v>
      </c>
      <c r="C196" s="118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ht="12.75">
      <c r="A197" s="5"/>
      <c r="B197" s="117" t="s">
        <v>65</v>
      </c>
      <c r="C197" s="118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ht="12.75">
      <c r="A198" s="5"/>
      <c r="B198" s="117" t="s">
        <v>159</v>
      </c>
      <c r="C198" s="118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ht="12.75">
      <c r="A199" s="5"/>
      <c r="B199" s="5"/>
      <c r="C199" s="119" t="s">
        <v>30</v>
      </c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ht="12.75">
      <c r="A200" s="5"/>
      <c r="B200" s="5"/>
      <c r="C200" s="119" t="s">
        <v>160</v>
      </c>
      <c r="D200" s="120"/>
      <c r="E200" s="120"/>
      <c r="F200" s="120"/>
      <c r="G200" s="5"/>
      <c r="H200" s="5"/>
      <c r="I200" s="5"/>
      <c r="J200" s="5"/>
      <c r="K200" s="5"/>
      <c r="L200" s="5"/>
      <c r="M200" s="5"/>
    </row>
    <row r="201" spans="1:13" ht="12.75">
      <c r="A201" s="5"/>
      <c r="B201" s="5"/>
      <c r="C201" s="85" t="s">
        <v>161</v>
      </c>
      <c r="D201" s="120"/>
      <c r="E201" s="120"/>
      <c r="F201" s="120"/>
      <c r="G201" s="5"/>
      <c r="H201" s="5"/>
      <c r="I201" s="5"/>
      <c r="J201" s="5"/>
      <c r="K201" s="5"/>
      <c r="L201" s="5"/>
      <c r="M201" s="5"/>
    </row>
    <row r="202" spans="1:13" ht="12.75">
      <c r="A202" s="5"/>
      <c r="B202" s="5"/>
      <c r="C202" s="85" t="s">
        <v>162</v>
      </c>
      <c r="D202" s="120"/>
      <c r="E202" s="120"/>
      <c r="F202" s="120"/>
      <c r="G202" s="5"/>
      <c r="H202" s="5"/>
      <c r="I202" s="5"/>
      <c r="J202" s="5"/>
      <c r="K202" s="5"/>
      <c r="L202" s="5"/>
      <c r="M202" s="5"/>
    </row>
    <row r="203" spans="1:13" ht="12.75">
      <c r="A203" s="5"/>
      <c r="B203" s="5"/>
      <c r="C203" s="85" t="s">
        <v>164</v>
      </c>
      <c r="D203" s="120"/>
      <c r="E203" s="120"/>
      <c r="F203" s="120"/>
      <c r="G203" s="5"/>
      <c r="H203" s="5"/>
      <c r="I203" s="5"/>
      <c r="J203" s="5"/>
      <c r="K203" s="5"/>
      <c r="L203" s="5"/>
      <c r="M203" s="5"/>
    </row>
    <row r="204" spans="1:13" ht="12.75">
      <c r="A204" s="5"/>
      <c r="B204" s="5" t="s">
        <v>31</v>
      </c>
      <c r="C204" s="117" t="s">
        <v>163</v>
      </c>
      <c r="D204" s="120"/>
      <c r="E204" s="120"/>
      <c r="F204" s="120"/>
      <c r="G204" s="5"/>
      <c r="H204" s="5"/>
      <c r="I204" s="5"/>
      <c r="J204" s="5"/>
      <c r="K204" s="5"/>
      <c r="L204" s="5"/>
      <c r="M204" s="5"/>
    </row>
    <row r="205" spans="1:13" ht="12.75">
      <c r="A205" s="5"/>
      <c r="B205" s="5" t="s">
        <v>66</v>
      </c>
      <c r="C205" s="5"/>
      <c r="D205" s="120"/>
      <c r="E205" s="120"/>
      <c r="F205" s="120"/>
      <c r="G205" s="5"/>
      <c r="H205" s="5"/>
      <c r="I205" s="5"/>
      <c r="J205" s="5"/>
      <c r="K205" s="5"/>
      <c r="L205" s="5"/>
      <c r="M205" s="5"/>
    </row>
    <row r="206" spans="1:13" ht="12.75">
      <c r="A206" s="5"/>
      <c r="B206" s="5" t="s">
        <v>84</v>
      </c>
      <c r="C206" s="5"/>
      <c r="D206" s="120"/>
      <c r="E206" s="120"/>
      <c r="F206" s="120"/>
      <c r="G206" s="5"/>
      <c r="H206" s="5"/>
      <c r="I206" s="5"/>
      <c r="J206" s="5"/>
      <c r="K206" s="5"/>
      <c r="L206" s="5"/>
      <c r="M206" s="5"/>
    </row>
    <row r="207" spans="1:13" ht="12.75">
      <c r="A207" s="5"/>
      <c r="B207" s="20"/>
      <c r="C207" s="5"/>
      <c r="D207" s="120"/>
      <c r="E207" s="120"/>
      <c r="F207" s="120"/>
      <c r="G207" s="5"/>
      <c r="H207" s="5"/>
      <c r="I207" s="5"/>
      <c r="J207" s="5"/>
      <c r="K207" s="5"/>
      <c r="L207" s="5"/>
      <c r="M207" s="5"/>
    </row>
    <row r="208" spans="1:13" ht="13.5" thickBot="1">
      <c r="A208" s="5"/>
      <c r="B208" s="101" t="s">
        <v>120</v>
      </c>
      <c r="C208" s="121"/>
      <c r="D208" s="122"/>
      <c r="E208" s="122"/>
      <c r="F208" s="122"/>
      <c r="G208" s="47"/>
      <c r="H208" s="47"/>
      <c r="I208" s="47"/>
      <c r="J208" s="47"/>
      <c r="K208" s="5"/>
      <c r="L208" s="5"/>
      <c r="M208" s="70"/>
    </row>
    <row r="209" spans="1:13" ht="12.75">
      <c r="A209" s="5"/>
      <c r="B209" s="102" t="s">
        <v>32</v>
      </c>
      <c r="C209" s="103" t="s">
        <v>33</v>
      </c>
      <c r="D209" s="103" t="s">
        <v>34</v>
      </c>
      <c r="E209" s="103" t="s">
        <v>35</v>
      </c>
      <c r="F209" s="103" t="s">
        <v>36</v>
      </c>
      <c r="G209" s="103" t="s">
        <v>79</v>
      </c>
      <c r="H209" s="103"/>
      <c r="I209" s="103" t="s">
        <v>39</v>
      </c>
      <c r="J209" s="106" t="s">
        <v>21</v>
      </c>
      <c r="K209" s="5"/>
      <c r="L209" s="5"/>
      <c r="M209" s="70"/>
    </row>
    <row r="210" spans="1:13" ht="13.5" thickBot="1">
      <c r="A210" s="5"/>
      <c r="B210" s="11" t="s">
        <v>40</v>
      </c>
      <c r="C210" s="70" t="s">
        <v>41</v>
      </c>
      <c r="D210" s="70"/>
      <c r="E210" s="70"/>
      <c r="F210" s="70"/>
      <c r="G210" s="70"/>
      <c r="H210" s="70"/>
      <c r="I210" s="70"/>
      <c r="J210" s="59"/>
      <c r="K210" s="5"/>
      <c r="L210" s="5"/>
      <c r="M210" s="70"/>
    </row>
    <row r="211" spans="1:13" ht="12.75">
      <c r="A211" s="102" t="s">
        <v>63</v>
      </c>
      <c r="B211" s="123">
        <f>(I194*(2/12))</f>
        <v>3.392404860641975</v>
      </c>
      <c r="C211" s="123">
        <f>(I194*(5/12))</f>
        <v>8.481012151604938</v>
      </c>
      <c r="D211" s="79">
        <f>(I194*(0.75/12))</f>
        <v>1.2721518227407407</v>
      </c>
      <c r="E211" s="79">
        <f>(I194*(1.5/12))</f>
        <v>2.5443036454814814</v>
      </c>
      <c r="F211" s="79">
        <f>(I194*(1/12))</f>
        <v>1.6962024303209875</v>
      </c>
      <c r="G211" s="79">
        <f>(I194*(1/12))</f>
        <v>1.6962024303209875</v>
      </c>
      <c r="H211" s="123"/>
      <c r="I211" s="123">
        <f>(I194*(0.75/12))</f>
        <v>1.2721518227407407</v>
      </c>
      <c r="J211" s="124">
        <f>(I211+H211+G211+F211+E211+D211+C211+B211)</f>
        <v>20.35442916385185</v>
      </c>
      <c r="K211" s="5"/>
      <c r="L211" s="5"/>
      <c r="M211" s="70"/>
    </row>
    <row r="212" spans="1:13" ht="13.5" thickBot="1">
      <c r="A212" s="113" t="s">
        <v>64</v>
      </c>
      <c r="B212" s="125">
        <f>(I195*(2/12))</f>
        <v>10.512603265185183</v>
      </c>
      <c r="C212" s="125">
        <f>(I195*(5/12))</f>
        <v>26.281508162962957</v>
      </c>
      <c r="D212" s="126">
        <f>(I195*(0.75/12))</f>
        <v>3.9422262244444437</v>
      </c>
      <c r="E212" s="126">
        <f>(I195*(1.5/12))</f>
        <v>7.884452448888887</v>
      </c>
      <c r="F212" s="126">
        <f>(I195*(1/12))</f>
        <v>5.256301632592591</v>
      </c>
      <c r="G212" s="126">
        <f>(I195*(1/12))</f>
        <v>5.256301632592591</v>
      </c>
      <c r="H212" s="125"/>
      <c r="I212" s="125">
        <f>(I195*(0.75/12))</f>
        <v>3.9422262244444437</v>
      </c>
      <c r="J212" s="112">
        <f>(I212+H212+G212+F212+E212+D212+C212+B212)</f>
        <v>63.0756195911111</v>
      </c>
      <c r="K212" s="5"/>
      <c r="L212" s="5"/>
      <c r="M212" s="18"/>
    </row>
    <row r="213" spans="1:13" ht="12.75">
      <c r="A213" s="5"/>
      <c r="B213" s="5" t="s">
        <v>67</v>
      </c>
      <c r="C213" s="43"/>
      <c r="D213" s="120"/>
      <c r="E213" s="120"/>
      <c r="F213" s="120"/>
      <c r="G213" s="5"/>
      <c r="H213" s="5"/>
      <c r="I213" s="5"/>
      <c r="J213" s="5"/>
      <c r="K213" s="5"/>
      <c r="L213" s="5"/>
      <c r="M213" s="12"/>
    </row>
    <row r="214" spans="1:13" ht="12.75">
      <c r="A214" s="5"/>
      <c r="B214" s="5" t="s">
        <v>42</v>
      </c>
      <c r="C214" s="118"/>
      <c r="D214" s="5"/>
      <c r="E214" s="5"/>
      <c r="F214" s="5"/>
      <c r="G214" s="5"/>
      <c r="H214" s="5"/>
      <c r="I214" s="5"/>
      <c r="J214" s="5"/>
      <c r="K214" s="5"/>
      <c r="L214" s="5"/>
      <c r="M214" s="12"/>
    </row>
    <row r="215" spans="1:13" ht="12.75">
      <c r="A215" s="5"/>
      <c r="B215" s="5" t="s">
        <v>80</v>
      </c>
      <c r="C215" s="118"/>
      <c r="D215" s="5"/>
      <c r="E215" s="5"/>
      <c r="F215" s="5"/>
      <c r="G215" s="5"/>
      <c r="H215" s="5"/>
      <c r="I215" s="5"/>
      <c r="J215" s="5"/>
      <c r="K215" s="5"/>
      <c r="L215" s="5"/>
      <c r="M215" s="12"/>
    </row>
    <row r="216" spans="1:13" ht="12.75">
      <c r="A216" s="5"/>
      <c r="B216" s="5"/>
      <c r="C216" s="118"/>
      <c r="D216" s="5"/>
      <c r="E216" s="5"/>
      <c r="F216" s="5"/>
      <c r="G216" s="5"/>
      <c r="H216" s="5"/>
      <c r="I216" s="5"/>
      <c r="J216" s="5"/>
      <c r="K216" s="5"/>
      <c r="L216" s="5"/>
      <c r="M216" s="12"/>
    </row>
    <row r="217" spans="1:13" ht="13.5" thickBot="1">
      <c r="A217" s="5"/>
      <c r="B217" s="101" t="s">
        <v>196</v>
      </c>
      <c r="C217" s="127"/>
      <c r="D217" s="47"/>
      <c r="E217" s="47"/>
      <c r="F217" s="47"/>
      <c r="G217" s="47"/>
      <c r="H217" s="5"/>
      <c r="I217" s="5"/>
      <c r="J217" s="5"/>
      <c r="K217" s="5"/>
      <c r="L217" s="5"/>
      <c r="M217" s="12"/>
    </row>
    <row r="218" spans="1:13" ht="12.75">
      <c r="A218" s="5"/>
      <c r="B218" s="105" t="s">
        <v>43</v>
      </c>
      <c r="C218" s="128" t="s">
        <v>122</v>
      </c>
      <c r="D218" s="128" t="s">
        <v>39</v>
      </c>
      <c r="E218" s="128" t="s">
        <v>44</v>
      </c>
      <c r="F218" s="128" t="s">
        <v>68</v>
      </c>
      <c r="G218" s="129" t="s">
        <v>21</v>
      </c>
      <c r="H218" s="5"/>
      <c r="I218" s="26"/>
      <c r="J218" s="26"/>
      <c r="K218" s="5"/>
      <c r="L218" s="5"/>
      <c r="M218" s="12"/>
    </row>
    <row r="219" spans="1:13" ht="13.5" thickBot="1">
      <c r="A219" s="5"/>
      <c r="B219" s="130"/>
      <c r="C219" s="26" t="s">
        <v>123</v>
      </c>
      <c r="D219" s="26"/>
      <c r="E219" s="26"/>
      <c r="F219" s="26" t="s">
        <v>41</v>
      </c>
      <c r="G219" s="131"/>
      <c r="H219" s="5"/>
      <c r="I219" s="26"/>
      <c r="J219" s="26"/>
      <c r="K219" s="5"/>
      <c r="L219" s="5"/>
      <c r="M219" s="12"/>
    </row>
    <row r="220" spans="1:13" ht="12.75">
      <c r="A220" s="102" t="s">
        <v>63</v>
      </c>
      <c r="B220" s="44">
        <f>($I$86)</f>
        <v>3.15732698630137</v>
      </c>
      <c r="C220" s="79">
        <f>(B220*(1/20))</f>
        <v>0.15786634931506852</v>
      </c>
      <c r="D220" s="79">
        <f>(B220*(1/60))</f>
        <v>0.05262211643835617</v>
      </c>
      <c r="E220" s="79">
        <f>(B220*(1/30))</f>
        <v>0.10524423287671233</v>
      </c>
      <c r="F220" s="79">
        <f>(B220*(1/2))</f>
        <v>1.578663493150685</v>
      </c>
      <c r="G220" s="132">
        <f>SUM(C220:F220)</f>
        <v>1.894396191780822</v>
      </c>
      <c r="H220" s="5"/>
      <c r="I220" s="26"/>
      <c r="J220" s="26"/>
      <c r="K220" s="5"/>
      <c r="L220" s="5"/>
      <c r="M220" s="12"/>
    </row>
    <row r="221" spans="1:13" ht="13.5" thickBot="1">
      <c r="A221" s="113" t="s">
        <v>64</v>
      </c>
      <c r="B221" s="114">
        <f>($J$86)</f>
        <v>6.31465397260274</v>
      </c>
      <c r="C221" s="126">
        <f>(B221*(1/20))</f>
        <v>0.31573269863013703</v>
      </c>
      <c r="D221" s="126">
        <f>(B221*(1/60))</f>
        <v>0.10524423287671233</v>
      </c>
      <c r="E221" s="126">
        <f>(B221*(1/30))</f>
        <v>0.21048846575342467</v>
      </c>
      <c r="F221" s="126">
        <f>(B221*(1/2))</f>
        <v>3.15732698630137</v>
      </c>
      <c r="G221" s="133">
        <f>SUM(C221:F221)</f>
        <v>3.788792383561644</v>
      </c>
      <c r="H221" s="5"/>
      <c r="I221" s="44"/>
      <c r="J221" s="44"/>
      <c r="K221" s="5"/>
      <c r="L221" s="5"/>
      <c r="M221" s="12"/>
    </row>
    <row r="222" spans="1:13" ht="12.75">
      <c r="A222" s="5"/>
      <c r="B222" s="5" t="s">
        <v>124</v>
      </c>
      <c r="C222" s="18"/>
      <c r="D222" s="18"/>
      <c r="E222" s="18"/>
      <c r="F222" s="18"/>
      <c r="G222" s="18"/>
      <c r="H222" s="18"/>
      <c r="I222" s="44"/>
      <c r="J222" s="44"/>
      <c r="K222" s="5"/>
      <c r="L222" s="5"/>
      <c r="M222" s="12"/>
    </row>
    <row r="223" spans="1:13" ht="12.75">
      <c r="A223" s="5"/>
      <c r="B223" s="5" t="s">
        <v>165</v>
      </c>
      <c r="C223" s="12"/>
      <c r="D223" s="12"/>
      <c r="E223" s="12"/>
      <c r="F223" s="12"/>
      <c r="G223" s="5"/>
      <c r="H223" s="12"/>
      <c r="I223" s="18"/>
      <c r="J223" s="5"/>
      <c r="K223" s="5"/>
      <c r="L223" s="5"/>
      <c r="M223" s="12"/>
    </row>
    <row r="224" spans="1:13" ht="12.75">
      <c r="A224" s="5"/>
      <c r="B224" s="20"/>
      <c r="C224" s="12"/>
      <c r="D224" s="12"/>
      <c r="E224" s="12"/>
      <c r="F224" s="12"/>
      <c r="G224" s="5"/>
      <c r="H224" s="12"/>
      <c r="I224" s="18"/>
      <c r="J224" s="5"/>
      <c r="K224" s="5"/>
      <c r="L224" s="5"/>
      <c r="M224" s="12"/>
    </row>
    <row r="225" spans="1:13" ht="13.5" thickBot="1">
      <c r="A225" s="5"/>
      <c r="B225" s="101" t="s">
        <v>197</v>
      </c>
      <c r="C225" s="47"/>
      <c r="D225" s="47"/>
      <c r="E225" s="47"/>
      <c r="F225" s="47"/>
      <c r="G225" s="47"/>
      <c r="H225" s="47"/>
      <c r="I225" s="47"/>
      <c r="J225" s="5"/>
      <c r="K225" s="5"/>
      <c r="L225" s="5"/>
      <c r="M225" s="12"/>
    </row>
    <row r="226" spans="1:13" ht="12.75">
      <c r="A226" s="5"/>
      <c r="B226" s="102" t="s">
        <v>14</v>
      </c>
      <c r="C226" s="103" t="s">
        <v>16</v>
      </c>
      <c r="D226" s="103" t="s">
        <v>17</v>
      </c>
      <c r="E226" s="103" t="s">
        <v>18</v>
      </c>
      <c r="F226" s="103" t="s">
        <v>19</v>
      </c>
      <c r="G226" s="104" t="s">
        <v>20</v>
      </c>
      <c r="H226" s="105" t="s">
        <v>83</v>
      </c>
      <c r="I226" s="106" t="s">
        <v>21</v>
      </c>
      <c r="J226" s="88"/>
      <c r="K226" s="5"/>
      <c r="L226" s="5"/>
      <c r="M226" s="12"/>
    </row>
    <row r="227" spans="1:13" ht="12.75">
      <c r="A227" s="5"/>
      <c r="B227" s="11" t="s">
        <v>22</v>
      </c>
      <c r="C227" s="12"/>
      <c r="D227" s="70" t="s">
        <v>23</v>
      </c>
      <c r="E227" s="70" t="s">
        <v>24</v>
      </c>
      <c r="F227" s="70" t="s">
        <v>25</v>
      </c>
      <c r="G227" s="107"/>
      <c r="H227" s="108" t="s">
        <v>26</v>
      </c>
      <c r="I227" s="13"/>
      <c r="J227" s="5"/>
      <c r="K227" s="5"/>
      <c r="L227" s="5"/>
      <c r="M227" s="12"/>
    </row>
    <row r="228" spans="1:13" ht="13.5" thickBot="1">
      <c r="A228" s="5"/>
      <c r="B228" s="14"/>
      <c r="C228" s="12"/>
      <c r="D228" s="70"/>
      <c r="E228" s="70" t="s">
        <v>27</v>
      </c>
      <c r="F228" s="12"/>
      <c r="G228" s="109"/>
      <c r="H228" s="108" t="s">
        <v>28</v>
      </c>
      <c r="I228" s="13"/>
      <c r="J228" s="5"/>
      <c r="K228" s="5"/>
      <c r="L228" s="5"/>
      <c r="M228" s="12"/>
    </row>
    <row r="229" spans="1:13" ht="13.5" thickBot="1">
      <c r="A229" s="102" t="s">
        <v>63</v>
      </c>
      <c r="B229" s="44">
        <f>($G$112)</f>
        <v>337531.1694480001</v>
      </c>
      <c r="C229" s="44">
        <f>(B229/264)</f>
        <v>1278.5271570000004</v>
      </c>
      <c r="D229" s="18">
        <v>264</v>
      </c>
      <c r="E229" s="18">
        <v>225</v>
      </c>
      <c r="F229" s="207">
        <v>10</v>
      </c>
      <c r="G229" s="110">
        <f>(C229/F229)*(D229/E229)</f>
        <v>150.01385308800005</v>
      </c>
      <c r="H229" s="111">
        <f>(G229*(30/100))</f>
        <v>45.00415592640001</v>
      </c>
      <c r="I229" s="112">
        <f>(G229+H229)</f>
        <v>195.01800901440006</v>
      </c>
      <c r="J229" s="5"/>
      <c r="K229" s="5"/>
      <c r="L229" s="5"/>
      <c r="M229" s="12"/>
    </row>
    <row r="230" spans="1:13" ht="13.5" thickBot="1">
      <c r="A230" s="113" t="s">
        <v>64</v>
      </c>
      <c r="B230" s="114">
        <f>($H$112)</f>
        <v>1182090.84136</v>
      </c>
      <c r="C230" s="114">
        <f>(B230/264)</f>
        <v>4477.616823333333</v>
      </c>
      <c r="D230" s="115">
        <v>264</v>
      </c>
      <c r="E230" s="115">
        <v>225</v>
      </c>
      <c r="F230" s="207">
        <v>10</v>
      </c>
      <c r="G230" s="116">
        <f>(C230/F230)*(D230/E230)</f>
        <v>525.373707271111</v>
      </c>
      <c r="H230" s="111">
        <f>(G230*(30/100))</f>
        <v>157.6121121813333</v>
      </c>
      <c r="I230" s="112">
        <f>(G230+H230)</f>
        <v>682.9858194524443</v>
      </c>
      <c r="J230" s="5"/>
      <c r="K230" s="5"/>
      <c r="L230" s="5"/>
      <c r="M230" s="12"/>
    </row>
    <row r="231" spans="1:13" ht="12.75">
      <c r="A231" s="5"/>
      <c r="B231" s="117" t="s">
        <v>29</v>
      </c>
      <c r="C231" s="118"/>
      <c r="D231" s="5"/>
      <c r="E231" s="5"/>
      <c r="F231" s="5"/>
      <c r="G231" s="5"/>
      <c r="H231" s="5"/>
      <c r="I231" s="5"/>
      <c r="J231" s="5"/>
      <c r="K231" s="5"/>
      <c r="L231" s="5"/>
      <c r="M231" s="12"/>
    </row>
    <row r="232" spans="1:13" ht="12.75">
      <c r="A232" s="5"/>
      <c r="B232" s="117" t="s">
        <v>65</v>
      </c>
      <c r="C232" s="118"/>
      <c r="D232" s="5"/>
      <c r="E232" s="5"/>
      <c r="F232" s="5"/>
      <c r="G232" s="5"/>
      <c r="H232" s="5"/>
      <c r="I232" s="5"/>
      <c r="J232" s="5"/>
      <c r="K232" s="5"/>
      <c r="L232" s="5"/>
      <c r="M232" s="12"/>
    </row>
    <row r="233" spans="1:13" ht="12.75">
      <c r="A233" s="5"/>
      <c r="B233" s="117" t="s">
        <v>159</v>
      </c>
      <c r="C233" s="118"/>
      <c r="D233" s="5"/>
      <c r="E233" s="5"/>
      <c r="F233" s="5"/>
      <c r="G233" s="5"/>
      <c r="H233" s="5"/>
      <c r="I233" s="5"/>
      <c r="J233" s="5"/>
      <c r="K233" s="5"/>
      <c r="L233" s="5"/>
      <c r="M233" s="12"/>
    </row>
    <row r="234" spans="1:13" ht="12.75">
      <c r="A234" s="5"/>
      <c r="B234" s="5"/>
      <c r="C234" s="119" t="s">
        <v>30</v>
      </c>
      <c r="D234" s="5"/>
      <c r="E234" s="5"/>
      <c r="F234" s="5"/>
      <c r="G234" s="5"/>
      <c r="H234" s="5"/>
      <c r="I234" s="5"/>
      <c r="J234" s="5"/>
      <c r="K234" s="5"/>
      <c r="L234" s="5"/>
      <c r="M234" s="12"/>
    </row>
    <row r="235" spans="1:13" ht="12.75">
      <c r="A235" s="5"/>
      <c r="B235" s="5"/>
      <c r="C235" s="119" t="s">
        <v>160</v>
      </c>
      <c r="D235" s="120"/>
      <c r="E235" s="120"/>
      <c r="F235" s="120"/>
      <c r="G235" s="5"/>
      <c r="H235" s="5"/>
      <c r="I235" s="5"/>
      <c r="J235" s="5"/>
      <c r="K235" s="5"/>
      <c r="L235" s="5"/>
      <c r="M235" s="12"/>
    </row>
    <row r="236" spans="1:13" ht="12.75">
      <c r="A236" s="5"/>
      <c r="B236" s="5"/>
      <c r="C236" s="85" t="s">
        <v>161</v>
      </c>
      <c r="D236" s="120"/>
      <c r="E236" s="120"/>
      <c r="F236" s="120"/>
      <c r="G236" s="5"/>
      <c r="H236" s="5"/>
      <c r="I236" s="5"/>
      <c r="J236" s="5"/>
      <c r="K236" s="5"/>
      <c r="L236" s="5"/>
      <c r="M236" s="12"/>
    </row>
    <row r="237" spans="1:13" ht="12.75">
      <c r="A237" s="5"/>
      <c r="B237" s="5"/>
      <c r="C237" s="85" t="s">
        <v>162</v>
      </c>
      <c r="D237" s="120"/>
      <c r="E237" s="120"/>
      <c r="F237" s="120"/>
      <c r="G237" s="5"/>
      <c r="H237" s="5"/>
      <c r="I237" s="5"/>
      <c r="J237" s="5"/>
      <c r="K237" s="5"/>
      <c r="L237" s="5"/>
      <c r="M237" s="12"/>
    </row>
    <row r="238" spans="1:13" ht="12.75">
      <c r="A238" s="5"/>
      <c r="B238" s="5"/>
      <c r="C238" s="85" t="s">
        <v>208</v>
      </c>
      <c r="D238" s="120"/>
      <c r="E238" s="120"/>
      <c r="F238" s="120"/>
      <c r="G238" s="5"/>
      <c r="H238" s="5"/>
      <c r="I238" s="5"/>
      <c r="J238" s="5"/>
      <c r="K238" s="5"/>
      <c r="L238" s="5"/>
      <c r="M238" s="12"/>
    </row>
    <row r="239" spans="1:13" ht="12.75">
      <c r="A239" s="5"/>
      <c r="B239" s="5" t="s">
        <v>31</v>
      </c>
      <c r="C239" s="117" t="s">
        <v>163</v>
      </c>
      <c r="D239" s="120"/>
      <c r="E239" s="120"/>
      <c r="F239" s="120"/>
      <c r="G239" s="5"/>
      <c r="H239" s="5"/>
      <c r="I239" s="5"/>
      <c r="J239" s="5"/>
      <c r="K239" s="5"/>
      <c r="L239" s="5"/>
      <c r="M239" s="12"/>
    </row>
    <row r="240" spans="1:13" ht="12.75">
      <c r="A240" s="5"/>
      <c r="B240" s="5" t="s">
        <v>66</v>
      </c>
      <c r="C240" s="5"/>
      <c r="D240" s="120"/>
      <c r="E240" s="120"/>
      <c r="F240" s="120"/>
      <c r="G240" s="5"/>
      <c r="H240" s="5"/>
      <c r="I240" s="5"/>
      <c r="J240" s="5"/>
      <c r="K240" s="5"/>
      <c r="L240" s="5"/>
      <c r="M240" s="12"/>
    </row>
    <row r="241" spans="1:13" ht="12.75">
      <c r="A241" s="5"/>
      <c r="B241" s="5" t="s">
        <v>84</v>
      </c>
      <c r="C241" s="5"/>
      <c r="D241" s="120"/>
      <c r="E241" s="120"/>
      <c r="F241" s="120"/>
      <c r="G241" s="5"/>
      <c r="H241" s="5"/>
      <c r="I241" s="5"/>
      <c r="J241" s="5"/>
      <c r="K241" s="5"/>
      <c r="L241" s="5"/>
      <c r="M241" s="12"/>
    </row>
    <row r="242" spans="1:13" ht="12.75">
      <c r="A242" s="5"/>
      <c r="B242" s="20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12"/>
    </row>
    <row r="243" spans="1:13" ht="13.5" thickBot="1">
      <c r="A243" s="5"/>
      <c r="B243" s="101" t="s">
        <v>117</v>
      </c>
      <c r="C243" s="121"/>
      <c r="D243" s="122"/>
      <c r="E243" s="122"/>
      <c r="F243" s="122"/>
      <c r="G243" s="47"/>
      <c r="H243" s="47"/>
      <c r="I243" s="47"/>
      <c r="J243" s="47"/>
      <c r="K243" s="5"/>
      <c r="L243" s="5"/>
      <c r="M243" s="70"/>
    </row>
    <row r="244" spans="1:13" ht="12.75">
      <c r="A244" s="5"/>
      <c r="B244" s="102" t="s">
        <v>32</v>
      </c>
      <c r="C244" s="103" t="s">
        <v>33</v>
      </c>
      <c r="D244" s="103" t="s">
        <v>34</v>
      </c>
      <c r="E244" s="103" t="s">
        <v>35</v>
      </c>
      <c r="F244" s="103" t="s">
        <v>36</v>
      </c>
      <c r="G244" s="103" t="s">
        <v>79</v>
      </c>
      <c r="H244" s="103"/>
      <c r="I244" s="103" t="s">
        <v>39</v>
      </c>
      <c r="J244" s="106" t="s">
        <v>21</v>
      </c>
      <c r="K244" s="5"/>
      <c r="L244" s="5"/>
      <c r="M244" s="26"/>
    </row>
    <row r="245" spans="1:13" ht="13.5" thickBot="1">
      <c r="A245" s="5"/>
      <c r="B245" s="11" t="s">
        <v>40</v>
      </c>
      <c r="C245" s="70" t="s">
        <v>41</v>
      </c>
      <c r="D245" s="70"/>
      <c r="E245" s="70"/>
      <c r="F245" s="70"/>
      <c r="G245" s="70"/>
      <c r="H245" s="70"/>
      <c r="I245" s="70"/>
      <c r="J245" s="59"/>
      <c r="K245" s="5"/>
      <c r="L245" s="5"/>
      <c r="M245" s="12"/>
    </row>
    <row r="246" spans="1:13" ht="12.75">
      <c r="A246" s="102" t="s">
        <v>63</v>
      </c>
      <c r="B246" s="123">
        <f>(I229*(2/12))</f>
        <v>32.50300150240001</v>
      </c>
      <c r="C246" s="123">
        <f>(I229*(5/12))</f>
        <v>81.25750375600003</v>
      </c>
      <c r="D246" s="79">
        <f>(I229*(0.5/12))</f>
        <v>8.125750375600003</v>
      </c>
      <c r="E246" s="79">
        <f>(I229*(1.5/12))</f>
        <v>24.377251126800008</v>
      </c>
      <c r="F246" s="79">
        <f>(I229*(1/12))</f>
        <v>16.251500751200005</v>
      </c>
      <c r="G246" s="79">
        <f>(I229*(1/12))</f>
        <v>16.251500751200005</v>
      </c>
      <c r="H246" s="123"/>
      <c r="I246" s="123">
        <f>(I229*(1/12))</f>
        <v>16.251500751200005</v>
      </c>
      <c r="J246" s="124">
        <f>(I246+H246+G246+F246+E246+D246+C246+B246)</f>
        <v>195.0180090144001</v>
      </c>
      <c r="K246" s="5"/>
      <c r="L246" s="5"/>
      <c r="M246" s="12"/>
    </row>
    <row r="247" spans="1:13" ht="13.5" thickBot="1">
      <c r="A247" s="113" t="s">
        <v>64</v>
      </c>
      <c r="B247" s="125">
        <f>(I230*(2/12))</f>
        <v>113.83096990874071</v>
      </c>
      <c r="C247" s="125">
        <f>(I230*(5/12))</f>
        <v>284.5774247718518</v>
      </c>
      <c r="D247" s="126">
        <f>(I230*(0.5/12))</f>
        <v>28.457742477185178</v>
      </c>
      <c r="E247" s="126">
        <f>(I230*(1.5/12))</f>
        <v>85.37322743155553</v>
      </c>
      <c r="F247" s="126">
        <f>(I230*(1/12))</f>
        <v>56.915484954370356</v>
      </c>
      <c r="G247" s="126">
        <f>(I230*(1/12))</f>
        <v>56.915484954370356</v>
      </c>
      <c r="H247" s="125"/>
      <c r="I247" s="125">
        <f>(I230*(1/12))</f>
        <v>56.915484954370356</v>
      </c>
      <c r="J247" s="112">
        <f>(I247+H247+G247+F247+E247+D247+C247+B247)</f>
        <v>682.9858194524444</v>
      </c>
      <c r="K247" s="5"/>
      <c r="L247" s="5"/>
      <c r="M247" s="44"/>
    </row>
    <row r="248" spans="1:13" ht="12.75">
      <c r="A248" s="5"/>
      <c r="B248" s="5" t="s">
        <v>67</v>
      </c>
      <c r="C248" s="43"/>
      <c r="D248" s="120"/>
      <c r="E248" s="120"/>
      <c r="F248" s="120"/>
      <c r="G248" s="5"/>
      <c r="H248" s="5"/>
      <c r="I248" s="5"/>
      <c r="J248" s="5"/>
      <c r="K248" s="5"/>
      <c r="L248" s="5"/>
      <c r="M248" s="12"/>
    </row>
    <row r="249" spans="1:13" ht="12.75">
      <c r="A249" s="5"/>
      <c r="B249" s="5" t="s">
        <v>42</v>
      </c>
      <c r="C249" s="118"/>
      <c r="D249" s="5"/>
      <c r="E249" s="5"/>
      <c r="F249" s="5"/>
      <c r="G249" s="5"/>
      <c r="H249" s="5"/>
      <c r="I249" s="5"/>
      <c r="J249" s="5"/>
      <c r="K249" s="5"/>
      <c r="L249" s="5"/>
      <c r="M249" s="12"/>
    </row>
    <row r="250" spans="1:13" ht="12.75">
      <c r="A250" s="5"/>
      <c r="B250" s="5" t="s">
        <v>80</v>
      </c>
      <c r="C250" s="118"/>
      <c r="D250" s="5"/>
      <c r="E250" s="5"/>
      <c r="F250" s="5"/>
      <c r="G250" s="5"/>
      <c r="H250" s="5"/>
      <c r="I250" s="5"/>
      <c r="J250" s="5"/>
      <c r="K250" s="5"/>
      <c r="L250" s="5"/>
      <c r="M250" s="12"/>
    </row>
    <row r="251" spans="1:13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12"/>
    </row>
    <row r="252" spans="1:13" ht="13.5" thickBot="1">
      <c r="A252" s="5"/>
      <c r="B252" s="101" t="s">
        <v>188</v>
      </c>
      <c r="C252" s="47"/>
      <c r="D252" s="47"/>
      <c r="E252" s="47"/>
      <c r="F252" s="47"/>
      <c r="G252" s="47"/>
      <c r="H252" s="47"/>
      <c r="I252" s="47"/>
      <c r="J252" s="5"/>
      <c r="K252" s="5"/>
      <c r="L252" s="5"/>
      <c r="M252" s="12"/>
    </row>
    <row r="253" spans="1:13" ht="12.75">
      <c r="A253" s="5"/>
      <c r="B253" s="102" t="s">
        <v>14</v>
      </c>
      <c r="C253" s="103" t="s">
        <v>16</v>
      </c>
      <c r="D253" s="103" t="s">
        <v>17</v>
      </c>
      <c r="E253" s="103" t="s">
        <v>18</v>
      </c>
      <c r="F253" s="103" t="s">
        <v>19</v>
      </c>
      <c r="G253" s="104" t="s">
        <v>20</v>
      </c>
      <c r="H253" s="105" t="s">
        <v>83</v>
      </c>
      <c r="I253" s="106" t="s">
        <v>21</v>
      </c>
      <c r="J253" s="88"/>
      <c r="K253" s="5"/>
      <c r="L253" s="5"/>
      <c r="M253" s="12"/>
    </row>
    <row r="254" spans="1:13" ht="12.75">
      <c r="A254" s="5"/>
      <c r="B254" s="11" t="s">
        <v>22</v>
      </c>
      <c r="C254" s="12"/>
      <c r="D254" s="70" t="s">
        <v>23</v>
      </c>
      <c r="E254" s="70" t="s">
        <v>24</v>
      </c>
      <c r="F254" s="70" t="s">
        <v>25</v>
      </c>
      <c r="G254" s="107"/>
      <c r="H254" s="108" t="s">
        <v>107</v>
      </c>
      <c r="I254" s="13"/>
      <c r="J254" s="5"/>
      <c r="K254" s="5"/>
      <c r="L254" s="5"/>
      <c r="M254" s="12"/>
    </row>
    <row r="255" spans="1:13" ht="13.5" thickBot="1">
      <c r="A255" s="5"/>
      <c r="B255" s="14"/>
      <c r="C255" s="12"/>
      <c r="D255" s="70"/>
      <c r="E255" s="70" t="s">
        <v>27</v>
      </c>
      <c r="F255" s="12"/>
      <c r="G255" s="109"/>
      <c r="H255" s="108" t="s">
        <v>118</v>
      </c>
      <c r="I255" s="13"/>
      <c r="J255" s="5"/>
      <c r="K255" s="5"/>
      <c r="L255" s="5"/>
      <c r="M255" s="12"/>
    </row>
    <row r="256" spans="1:13" ht="13.5" thickBot="1">
      <c r="A256" s="102" t="s">
        <v>63</v>
      </c>
      <c r="B256" s="44">
        <f>($H$134)</f>
        <v>38116.064426</v>
      </c>
      <c r="C256" s="44">
        <f>(B256/264)</f>
        <v>144.37903191666666</v>
      </c>
      <c r="D256" s="18">
        <v>264</v>
      </c>
      <c r="E256" s="18">
        <v>225</v>
      </c>
      <c r="F256" s="207">
        <v>4</v>
      </c>
      <c r="G256" s="110">
        <f>(C256/F256)*(D256/E256)</f>
        <v>42.35118269555556</v>
      </c>
      <c r="H256" s="111">
        <f>(G256*(30/100))</f>
        <v>12.705354808666668</v>
      </c>
      <c r="I256" s="112">
        <f>(G256+H256)</f>
        <v>55.05653750422223</v>
      </c>
      <c r="J256" s="5"/>
      <c r="K256" s="5"/>
      <c r="L256" s="5"/>
      <c r="M256" s="12"/>
    </row>
    <row r="257" spans="1:13" ht="13.5" thickBot="1">
      <c r="A257" s="113" t="s">
        <v>64</v>
      </c>
      <c r="B257" s="114">
        <f>($I$134)</f>
        <v>162704.88937999998</v>
      </c>
      <c r="C257" s="114">
        <f>(B257/264)</f>
        <v>616.3063991666666</v>
      </c>
      <c r="D257" s="115">
        <v>264</v>
      </c>
      <c r="E257" s="115">
        <v>225</v>
      </c>
      <c r="F257" s="207">
        <v>4</v>
      </c>
      <c r="G257" s="116">
        <f>(C257/F257)*(D257/E257)</f>
        <v>180.7832104222222</v>
      </c>
      <c r="H257" s="111">
        <f>(G257*(30/100))</f>
        <v>54.234963126666656</v>
      </c>
      <c r="I257" s="112">
        <f>(G257+H257)</f>
        <v>235.01817354888885</v>
      </c>
      <c r="J257" s="5"/>
      <c r="K257" s="5"/>
      <c r="L257" s="5"/>
      <c r="M257" s="12"/>
    </row>
    <row r="258" spans="1:13" ht="12.75">
      <c r="A258" s="5"/>
      <c r="B258" s="117" t="s">
        <v>29</v>
      </c>
      <c r="C258" s="118"/>
      <c r="D258" s="5"/>
      <c r="E258" s="5"/>
      <c r="F258" s="5"/>
      <c r="G258" s="5"/>
      <c r="H258" s="5"/>
      <c r="I258" s="5"/>
      <c r="J258" s="5"/>
      <c r="K258" s="5"/>
      <c r="L258" s="5"/>
      <c r="M258" s="12"/>
    </row>
    <row r="259" spans="1:13" ht="12.75">
      <c r="A259" s="5"/>
      <c r="B259" s="117" t="s">
        <v>65</v>
      </c>
      <c r="C259" s="118"/>
      <c r="D259" s="5"/>
      <c r="E259" s="5"/>
      <c r="F259" s="5"/>
      <c r="G259" s="5"/>
      <c r="H259" s="5"/>
      <c r="I259" s="5"/>
      <c r="J259" s="5"/>
      <c r="K259" s="5"/>
      <c r="L259" s="5"/>
      <c r="M259" s="12"/>
    </row>
    <row r="260" spans="1:13" ht="12.75">
      <c r="A260" s="5"/>
      <c r="B260" s="117" t="s">
        <v>166</v>
      </c>
      <c r="C260" s="118"/>
      <c r="D260" s="5"/>
      <c r="E260" s="5"/>
      <c r="F260" s="5"/>
      <c r="G260" s="5"/>
      <c r="H260" s="5"/>
      <c r="I260" s="5"/>
      <c r="J260" s="5"/>
      <c r="K260" s="5"/>
      <c r="L260" s="5"/>
      <c r="M260" s="12"/>
    </row>
    <row r="261" spans="1:13" ht="12.75">
      <c r="A261" s="5"/>
      <c r="B261" s="5" t="s">
        <v>66</v>
      </c>
      <c r="C261" s="5"/>
      <c r="D261" s="120"/>
      <c r="E261" s="120"/>
      <c r="F261" s="120"/>
      <c r="G261" s="5"/>
      <c r="H261" s="5"/>
      <c r="I261" s="5"/>
      <c r="J261" s="5"/>
      <c r="K261" s="5"/>
      <c r="L261" s="5"/>
      <c r="M261" s="12"/>
    </row>
    <row r="262" spans="1:13" ht="12.75">
      <c r="A262" s="5"/>
      <c r="B262" s="5" t="s">
        <v>84</v>
      </c>
      <c r="C262" s="5"/>
      <c r="D262" s="120"/>
      <c r="E262" s="120"/>
      <c r="F262" s="120"/>
      <c r="G262" s="5"/>
      <c r="H262" s="5"/>
      <c r="I262" s="5"/>
      <c r="J262" s="5"/>
      <c r="K262" s="5"/>
      <c r="L262" s="5"/>
      <c r="M262" s="12"/>
    </row>
    <row r="263" spans="1:13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12"/>
    </row>
    <row r="264" spans="1:13" ht="13.5" thickBot="1">
      <c r="A264" s="5"/>
      <c r="B264" s="101" t="s">
        <v>109</v>
      </c>
      <c r="C264" s="121"/>
      <c r="D264" s="122"/>
      <c r="E264" s="122"/>
      <c r="F264" s="122"/>
      <c r="G264" s="47"/>
      <c r="H264" s="47"/>
      <c r="I264" s="47"/>
      <c r="J264" s="47"/>
      <c r="K264" s="5"/>
      <c r="L264" s="5"/>
      <c r="M264" s="12"/>
    </row>
    <row r="265" spans="1:13" ht="12.75">
      <c r="A265" s="5"/>
      <c r="B265" s="102" t="s">
        <v>32</v>
      </c>
      <c r="C265" s="103" t="s">
        <v>33</v>
      </c>
      <c r="D265" s="103" t="s">
        <v>34</v>
      </c>
      <c r="E265" s="103" t="s">
        <v>35</v>
      </c>
      <c r="F265" s="103" t="s">
        <v>36</v>
      </c>
      <c r="G265" s="103" t="s">
        <v>79</v>
      </c>
      <c r="H265" s="103" t="s">
        <v>38</v>
      </c>
      <c r="I265" s="103" t="s">
        <v>39</v>
      </c>
      <c r="J265" s="106" t="s">
        <v>21</v>
      </c>
      <c r="K265" s="5"/>
      <c r="L265" s="5"/>
      <c r="M265" s="12"/>
    </row>
    <row r="266" spans="1:13" ht="13.5" thickBot="1">
      <c r="A266" s="5"/>
      <c r="B266" s="11" t="s">
        <v>40</v>
      </c>
      <c r="C266" s="70" t="s">
        <v>41</v>
      </c>
      <c r="D266" s="70"/>
      <c r="E266" s="70"/>
      <c r="F266" s="70"/>
      <c r="G266" s="70"/>
      <c r="H266" s="70"/>
      <c r="I266" s="70"/>
      <c r="J266" s="59"/>
      <c r="K266" s="5"/>
      <c r="L266" s="5"/>
      <c r="M266" s="12"/>
    </row>
    <row r="267" spans="1:13" ht="12.75">
      <c r="A267" s="102" t="s">
        <v>63</v>
      </c>
      <c r="B267" s="123">
        <f>(I256*(2/12))</f>
        <v>9.176089584037037</v>
      </c>
      <c r="C267" s="123">
        <f>(I256*(1/12))</f>
        <v>4.588044792018518</v>
      </c>
      <c r="D267" s="79">
        <f>(I256*(0.5/12))</f>
        <v>2.294022396009259</v>
      </c>
      <c r="E267" s="79">
        <f>(I256*(1.5/12))</f>
        <v>6.882067188027778</v>
      </c>
      <c r="F267" s="79">
        <f>(I256*(1/12))</f>
        <v>4.588044792018518</v>
      </c>
      <c r="G267" s="79">
        <f>(I256*(1/12))</f>
        <v>4.588044792018518</v>
      </c>
      <c r="H267" s="123">
        <f>(I256*(0.25/12))</f>
        <v>1.1470111980046296</v>
      </c>
      <c r="I267" s="123">
        <f>(I256*(0.75/12))</f>
        <v>3.441033594013889</v>
      </c>
      <c r="J267" s="124">
        <f>(I267+H267+G267+F267+E267+D267+C267+B267)</f>
        <v>36.70435833614815</v>
      </c>
      <c r="K267" s="5"/>
      <c r="L267" s="5"/>
      <c r="M267" s="12"/>
    </row>
    <row r="268" spans="1:13" ht="13.5" thickBot="1">
      <c r="A268" s="113" t="s">
        <v>64</v>
      </c>
      <c r="B268" s="125">
        <f>(I257*(2/12))</f>
        <v>39.16969559148147</v>
      </c>
      <c r="C268" s="125">
        <f>(I257*(1/12))</f>
        <v>19.584847795740735</v>
      </c>
      <c r="D268" s="126">
        <f>(I257*(0.5/12))</f>
        <v>9.792423897870368</v>
      </c>
      <c r="E268" s="126">
        <f>(I257*(1.5/12))</f>
        <v>29.377271693611107</v>
      </c>
      <c r="F268" s="126">
        <f>(I257*(1/12))</f>
        <v>19.584847795740735</v>
      </c>
      <c r="G268" s="126">
        <f>(I257*(1/12))</f>
        <v>19.584847795740735</v>
      </c>
      <c r="H268" s="125">
        <f>(I257*(0.25/12))</f>
        <v>4.896211948935184</v>
      </c>
      <c r="I268" s="125">
        <f>(I257*(0.75/12))</f>
        <v>14.688635846805553</v>
      </c>
      <c r="J268" s="112">
        <f>(I268+H268+G268+F268+E268+D268+C268+B268)</f>
        <v>156.67878236592588</v>
      </c>
      <c r="K268" s="5"/>
      <c r="L268" s="5"/>
      <c r="M268" s="12"/>
    </row>
    <row r="269" spans="1:13" ht="12.75">
      <c r="A269" s="5"/>
      <c r="B269" s="5" t="s">
        <v>67</v>
      </c>
      <c r="C269" s="43"/>
      <c r="D269" s="120"/>
      <c r="E269" s="120"/>
      <c r="F269" s="120"/>
      <c r="G269" s="5"/>
      <c r="H269" s="5"/>
      <c r="I269" s="5"/>
      <c r="J269" s="5"/>
      <c r="K269" s="5"/>
      <c r="L269" s="5"/>
      <c r="M269" s="12"/>
    </row>
    <row r="270" spans="1:13" ht="12.75">
      <c r="A270" s="5"/>
      <c r="B270" s="5" t="s">
        <v>42</v>
      </c>
      <c r="C270" s="118"/>
      <c r="D270" s="5"/>
      <c r="E270" s="5"/>
      <c r="F270" s="5"/>
      <c r="G270" s="5"/>
      <c r="H270" s="5"/>
      <c r="I270" s="5"/>
      <c r="J270" s="5"/>
      <c r="K270" s="5"/>
      <c r="L270" s="5"/>
      <c r="M270" s="12"/>
    </row>
    <row r="271" spans="1:13" ht="12.75">
      <c r="A271" s="5"/>
      <c r="B271" s="5" t="s">
        <v>80</v>
      </c>
      <c r="C271" s="118"/>
      <c r="D271" s="5"/>
      <c r="E271" s="5"/>
      <c r="F271" s="5"/>
      <c r="G271" s="5"/>
      <c r="H271" s="5"/>
      <c r="I271" s="5"/>
      <c r="J271" s="5"/>
      <c r="K271" s="5"/>
      <c r="L271" s="5"/>
      <c r="M271" s="12"/>
    </row>
    <row r="272" spans="1:13" ht="12.75">
      <c r="A272" s="5"/>
      <c r="B272" s="5"/>
      <c r="C272" s="118"/>
      <c r="D272" s="5"/>
      <c r="E272" s="5"/>
      <c r="F272" s="5"/>
      <c r="G272" s="5"/>
      <c r="H272" s="5"/>
      <c r="I272" s="5"/>
      <c r="J272" s="5"/>
      <c r="K272" s="5"/>
      <c r="L272" s="5"/>
      <c r="M272" s="12"/>
    </row>
    <row r="273" spans="1:13" ht="13.5" thickBot="1">
      <c r="A273" s="5"/>
      <c r="B273" s="101" t="s">
        <v>198</v>
      </c>
      <c r="C273" s="127"/>
      <c r="D273" s="47"/>
      <c r="E273" s="47"/>
      <c r="F273" s="47"/>
      <c r="G273" s="127"/>
      <c r="H273" s="127"/>
      <c r="I273" s="47"/>
      <c r="J273" s="5"/>
      <c r="K273" s="5"/>
      <c r="L273" s="5"/>
      <c r="M273" s="70"/>
    </row>
    <row r="274" spans="1:13" ht="12.75">
      <c r="A274" s="5"/>
      <c r="B274" s="105" t="s">
        <v>43</v>
      </c>
      <c r="C274" s="128" t="s">
        <v>182</v>
      </c>
      <c r="D274" s="128" t="s">
        <v>39</v>
      </c>
      <c r="E274" s="128" t="s">
        <v>44</v>
      </c>
      <c r="F274" s="128" t="s">
        <v>68</v>
      </c>
      <c r="G274" s="26" t="s">
        <v>125</v>
      </c>
      <c r="H274" s="26" t="s">
        <v>175</v>
      </c>
      <c r="I274" s="129" t="s">
        <v>21</v>
      </c>
      <c r="J274" s="26"/>
      <c r="K274" s="5"/>
      <c r="L274" s="5"/>
      <c r="M274" s="26"/>
    </row>
    <row r="275" spans="1:13" ht="13.5" thickBot="1">
      <c r="A275" s="5"/>
      <c r="B275" s="130"/>
      <c r="C275" s="26"/>
      <c r="D275" s="26"/>
      <c r="E275" s="26"/>
      <c r="F275" s="26" t="s">
        <v>41</v>
      </c>
      <c r="G275" s="88" t="s">
        <v>123</v>
      </c>
      <c r="H275" s="5"/>
      <c r="I275" s="131"/>
      <c r="J275" s="26"/>
      <c r="K275" s="5"/>
      <c r="L275" s="5"/>
      <c r="M275" s="18"/>
    </row>
    <row r="276" spans="1:13" ht="12.75">
      <c r="A276" s="102" t="s">
        <v>63</v>
      </c>
      <c r="B276" s="44">
        <f>($I$158)</f>
        <v>85.07969803315068</v>
      </c>
      <c r="C276" s="79">
        <f>(B276*(1/40))</f>
        <v>2.126992450828767</v>
      </c>
      <c r="D276" s="79">
        <f>(B276*(1/60))</f>
        <v>1.4179949672191778</v>
      </c>
      <c r="E276" s="79">
        <f>(B276*(1/30))</f>
        <v>2.8359899344383557</v>
      </c>
      <c r="F276" s="79">
        <f>(B276*(1/20))</f>
        <v>4.253984901657534</v>
      </c>
      <c r="G276" s="79">
        <f>(B276*(1/10))</f>
        <v>8.507969803315069</v>
      </c>
      <c r="H276" s="79">
        <f>(B276*(1/40))</f>
        <v>2.126992450828767</v>
      </c>
      <c r="I276" s="132">
        <f>SUM(C276:H276)</f>
        <v>21.269924508287673</v>
      </c>
      <c r="J276" s="26"/>
      <c r="K276" s="5"/>
      <c r="L276" s="5"/>
      <c r="M276" s="18"/>
    </row>
    <row r="277" spans="1:13" ht="13.5" thickBot="1">
      <c r="A277" s="113" t="s">
        <v>64</v>
      </c>
      <c r="B277" s="114">
        <f>($J$158)</f>
        <v>237.45043020328765</v>
      </c>
      <c r="C277" s="126">
        <f>(B277*(1/40))</f>
        <v>5.936260755082191</v>
      </c>
      <c r="D277" s="126">
        <f>(B277*(1/60))</f>
        <v>3.9575071700547944</v>
      </c>
      <c r="E277" s="126">
        <f>(B277*(1/30))</f>
        <v>7.915014340109589</v>
      </c>
      <c r="F277" s="126">
        <f>(B277*(1/20))</f>
        <v>11.872521510164383</v>
      </c>
      <c r="G277" s="126">
        <f>(B277*(1/10))</f>
        <v>23.745043020328765</v>
      </c>
      <c r="H277" s="134">
        <f>(B277*(1/40))</f>
        <v>5.936260755082191</v>
      </c>
      <c r="I277" s="133">
        <f>SUM(C277:H277)</f>
        <v>59.362607550821906</v>
      </c>
      <c r="J277" s="44"/>
      <c r="K277" s="5"/>
      <c r="L277" s="5"/>
      <c r="M277" s="44"/>
    </row>
    <row r="278" spans="1:13" ht="12.75">
      <c r="A278" s="5"/>
      <c r="B278" s="5" t="s">
        <v>183</v>
      </c>
      <c r="C278" s="18"/>
      <c r="D278" s="18"/>
      <c r="E278" s="18"/>
      <c r="F278" s="18"/>
      <c r="G278" s="18"/>
      <c r="H278" s="18"/>
      <c r="I278" s="44"/>
      <c r="J278" s="44"/>
      <c r="K278" s="5"/>
      <c r="L278" s="5"/>
      <c r="M278" s="135"/>
    </row>
    <row r="279" spans="1:13" ht="12.75">
      <c r="A279" s="5"/>
      <c r="B279" s="5" t="s">
        <v>209</v>
      </c>
      <c r="C279" s="12"/>
      <c r="D279" s="12"/>
      <c r="E279" s="12"/>
      <c r="F279" s="12"/>
      <c r="G279" s="5"/>
      <c r="H279" s="12"/>
      <c r="I279" s="18"/>
      <c r="J279" s="5"/>
      <c r="K279" s="5"/>
      <c r="L279" s="5"/>
      <c r="M279" s="12"/>
    </row>
    <row r="280" spans="1:13" ht="12.75">
      <c r="A280" s="5"/>
      <c r="B280" s="5" t="s">
        <v>185</v>
      </c>
      <c r="C280" s="12"/>
      <c r="D280" s="12"/>
      <c r="E280" s="12"/>
      <c r="F280" s="12"/>
      <c r="G280" s="5"/>
      <c r="H280" s="12"/>
      <c r="I280" s="18"/>
      <c r="J280" s="5"/>
      <c r="K280" s="5"/>
      <c r="L280" s="5"/>
      <c r="M280" s="12"/>
    </row>
    <row r="281" spans="1:13" ht="12.75">
      <c r="A281" s="5"/>
      <c r="B281" s="5" t="s">
        <v>184</v>
      </c>
      <c r="C281" s="12"/>
      <c r="D281" s="12"/>
      <c r="E281" s="12"/>
      <c r="F281" s="12"/>
      <c r="G281" s="5"/>
      <c r="H281" s="12"/>
      <c r="I281" s="18"/>
      <c r="J281" s="5"/>
      <c r="K281" s="5"/>
      <c r="L281" s="5"/>
      <c r="M281" s="12"/>
    </row>
    <row r="282" spans="1:13" ht="12.75">
      <c r="A282" s="5"/>
      <c r="B282" s="20"/>
      <c r="C282" s="12"/>
      <c r="D282" s="12"/>
      <c r="E282" s="12"/>
      <c r="F282" s="12"/>
      <c r="G282" s="5"/>
      <c r="H282" s="12"/>
      <c r="I282" s="18"/>
      <c r="J282" s="5"/>
      <c r="K282" s="5"/>
      <c r="L282" s="5"/>
      <c r="M282" s="12"/>
    </row>
    <row r="283" spans="1:13" ht="13.5" thickBot="1">
      <c r="A283" s="5"/>
      <c r="B283" s="101" t="s">
        <v>199</v>
      </c>
      <c r="C283" s="47"/>
      <c r="D283" s="47"/>
      <c r="E283" s="136"/>
      <c r="F283" s="47"/>
      <c r="G283" s="47"/>
      <c r="H283" s="5"/>
      <c r="I283" s="5"/>
      <c r="J283" s="5"/>
      <c r="K283" s="5"/>
      <c r="L283" s="5"/>
      <c r="M283" s="12"/>
    </row>
    <row r="284" spans="1:13" ht="12.75">
      <c r="A284" s="5"/>
      <c r="B284" s="104" t="s">
        <v>174</v>
      </c>
      <c r="C284" s="105" t="s">
        <v>175</v>
      </c>
      <c r="D284" s="128" t="s">
        <v>44</v>
      </c>
      <c r="E284" s="128" t="s">
        <v>32</v>
      </c>
      <c r="F284" s="128" t="s">
        <v>182</v>
      </c>
      <c r="G284" s="104" t="s">
        <v>21</v>
      </c>
      <c r="H284" s="26"/>
      <c r="I284" s="5"/>
      <c r="J284" s="5"/>
      <c r="K284" s="5"/>
      <c r="L284" s="5"/>
      <c r="M284" s="12"/>
    </row>
    <row r="285" spans="1:13" ht="13.5" thickBot="1">
      <c r="A285" s="5"/>
      <c r="B285" s="107"/>
      <c r="C285" s="108"/>
      <c r="D285" s="26"/>
      <c r="E285" s="26" t="s">
        <v>41</v>
      </c>
      <c r="F285" s="26"/>
      <c r="G285" s="137"/>
      <c r="H285" s="26"/>
      <c r="I285" s="5"/>
      <c r="J285" s="5"/>
      <c r="K285" s="5"/>
      <c r="L285" s="5"/>
      <c r="M285" s="12"/>
    </row>
    <row r="286" spans="1:13" ht="12.75">
      <c r="A286" s="102" t="s">
        <v>63</v>
      </c>
      <c r="B286" s="44">
        <f>(H183)</f>
        <v>165.50334636000002</v>
      </c>
      <c r="C286" s="79">
        <f>(B286*(1/45))</f>
        <v>3.677852141333334</v>
      </c>
      <c r="D286" s="79">
        <f>(B286*(1/30))</f>
        <v>5.516778212000001</v>
      </c>
      <c r="E286" s="79">
        <f>(B286*(1/30))</f>
        <v>5.516778212000001</v>
      </c>
      <c r="F286" s="79">
        <f>(B286*(1/45))</f>
        <v>3.677852141333334</v>
      </c>
      <c r="G286" s="138">
        <f>SUM(C286:F286)</f>
        <v>18.38926070666667</v>
      </c>
      <c r="H286" s="62"/>
      <c r="I286" s="5"/>
      <c r="J286" s="5"/>
      <c r="K286" s="5"/>
      <c r="L286" s="5"/>
      <c r="M286" s="12"/>
    </row>
    <row r="287" spans="1:13" ht="13.5" thickBot="1">
      <c r="A287" s="113" t="s">
        <v>64</v>
      </c>
      <c r="B287" s="114">
        <f>(I183)</f>
        <v>830.0683585333333</v>
      </c>
      <c r="C287" s="126">
        <f>(B287*(1/45))</f>
        <v>18.445963522962963</v>
      </c>
      <c r="D287" s="126">
        <f>(B287*(1/30))</f>
        <v>27.66894528444444</v>
      </c>
      <c r="E287" s="126">
        <f>(B287*(1/30))</f>
        <v>27.66894528444444</v>
      </c>
      <c r="F287" s="126">
        <f>(B287*(1/45))</f>
        <v>18.445963522962963</v>
      </c>
      <c r="G287" s="139">
        <f>SUM(C287:F287)</f>
        <v>92.2298176148148</v>
      </c>
      <c r="H287" s="62"/>
      <c r="I287" s="5"/>
      <c r="J287" s="5"/>
      <c r="K287" s="5"/>
      <c r="L287" s="5"/>
      <c r="M287" s="12"/>
    </row>
    <row r="288" spans="1:13" ht="12.75">
      <c r="A288" s="5"/>
      <c r="B288" s="5" t="s">
        <v>176</v>
      </c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12"/>
    </row>
    <row r="289" spans="1:13" ht="12.75">
      <c r="A289" s="5"/>
      <c r="B289" s="5" t="s">
        <v>181</v>
      </c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12"/>
    </row>
    <row r="290" spans="1:13" ht="12.75">
      <c r="A290" s="5"/>
      <c r="B290" s="5"/>
      <c r="C290" s="12"/>
      <c r="D290" s="12"/>
      <c r="E290" s="12"/>
      <c r="F290" s="12"/>
      <c r="G290" s="5"/>
      <c r="H290" s="12"/>
      <c r="I290" s="18"/>
      <c r="J290" s="5"/>
      <c r="K290" s="5"/>
      <c r="L290" s="5"/>
      <c r="M290" s="12"/>
    </row>
    <row r="291" spans="1:13" ht="13.5" thickBot="1">
      <c r="A291" s="5"/>
      <c r="B291" s="101" t="s">
        <v>200</v>
      </c>
      <c r="C291" s="47"/>
      <c r="D291" s="47"/>
      <c r="E291" s="47"/>
      <c r="F291" s="47"/>
      <c r="G291" s="5"/>
      <c r="H291" s="12"/>
      <c r="I291" s="12"/>
      <c r="J291" s="12"/>
      <c r="K291" s="5"/>
      <c r="L291" s="5"/>
      <c r="M291" s="12"/>
    </row>
    <row r="292" spans="1:12" ht="12.75">
      <c r="A292" s="5"/>
      <c r="B292" s="102" t="s">
        <v>14</v>
      </c>
      <c r="C292" s="103" t="s">
        <v>169</v>
      </c>
      <c r="D292" s="103" t="s">
        <v>18</v>
      </c>
      <c r="E292" s="103" t="s">
        <v>170</v>
      </c>
      <c r="F292" s="104" t="s">
        <v>173</v>
      </c>
      <c r="G292" s="26"/>
      <c r="H292" s="26"/>
      <c r="I292" s="26"/>
      <c r="J292" s="5"/>
      <c r="K292" s="5"/>
      <c r="L292" s="12"/>
    </row>
    <row r="293" spans="1:12" ht="12.75">
      <c r="A293" s="5"/>
      <c r="B293" s="11" t="s">
        <v>246</v>
      </c>
      <c r="C293" s="70" t="s">
        <v>249</v>
      </c>
      <c r="D293" s="70" t="s">
        <v>24</v>
      </c>
      <c r="E293" s="70" t="s">
        <v>171</v>
      </c>
      <c r="F293" s="107"/>
      <c r="G293" s="26"/>
      <c r="H293" s="26"/>
      <c r="I293" s="12"/>
      <c r="J293" s="5"/>
      <c r="K293" s="5"/>
      <c r="L293" s="12"/>
    </row>
    <row r="294" spans="1:12" ht="13.5" thickBot="1">
      <c r="A294" s="5"/>
      <c r="B294" s="11" t="s">
        <v>247</v>
      </c>
      <c r="C294" s="70" t="s">
        <v>248</v>
      </c>
      <c r="D294" s="70" t="s">
        <v>172</v>
      </c>
      <c r="E294" s="12"/>
      <c r="F294" s="109"/>
      <c r="G294" s="26"/>
      <c r="H294" s="26"/>
      <c r="I294" s="12"/>
      <c r="J294" s="5"/>
      <c r="K294" s="5"/>
      <c r="L294" s="12"/>
    </row>
    <row r="295" spans="1:12" ht="12.75">
      <c r="A295" s="102" t="s">
        <v>63</v>
      </c>
      <c r="B295" s="44">
        <v>12</v>
      </c>
      <c r="C295" s="207">
        <v>15</v>
      </c>
      <c r="D295" s="18">
        <v>225</v>
      </c>
      <c r="E295" s="18">
        <v>1</v>
      </c>
      <c r="F295" s="110">
        <f>((B295*C295*E295)/D295)</f>
        <v>0.8</v>
      </c>
      <c r="G295" s="123"/>
      <c r="H295" s="12"/>
      <c r="I295" s="123"/>
      <c r="J295" s="5"/>
      <c r="K295" s="5"/>
      <c r="L295" s="12"/>
    </row>
    <row r="296" spans="1:12" ht="13.5" thickBot="1">
      <c r="A296" s="113" t="s">
        <v>64</v>
      </c>
      <c r="B296" s="114">
        <v>12</v>
      </c>
      <c r="C296" s="207">
        <v>15</v>
      </c>
      <c r="D296" s="115">
        <v>225</v>
      </c>
      <c r="E296" s="115">
        <v>1</v>
      </c>
      <c r="F296" s="116">
        <f>((B296*C296*E296)/D296)</f>
        <v>0.8</v>
      </c>
      <c r="G296" s="123"/>
      <c r="H296" s="12"/>
      <c r="I296" s="123"/>
      <c r="J296" s="5"/>
      <c r="K296" s="5"/>
      <c r="L296" s="12"/>
    </row>
    <row r="297" spans="1:13" ht="12.75">
      <c r="A297" s="48"/>
      <c r="B297" s="85" t="s">
        <v>167</v>
      </c>
      <c r="C297" s="118"/>
      <c r="D297" s="5"/>
      <c r="E297" s="5"/>
      <c r="F297" s="5"/>
      <c r="G297" s="5"/>
      <c r="H297" s="5"/>
      <c r="I297" s="5"/>
      <c r="J297" s="5"/>
      <c r="K297" s="5"/>
      <c r="L297" s="5"/>
      <c r="M297" s="12"/>
    </row>
    <row r="298" spans="1:13" ht="12.75">
      <c r="A298" s="5"/>
      <c r="B298" s="85" t="s">
        <v>168</v>
      </c>
      <c r="C298" s="118"/>
      <c r="D298" s="5"/>
      <c r="E298" s="5"/>
      <c r="F298" s="5"/>
      <c r="G298" s="5"/>
      <c r="H298" s="5"/>
      <c r="I298" s="5"/>
      <c r="J298" s="5"/>
      <c r="K298" s="5"/>
      <c r="L298" s="5"/>
      <c r="M298" s="12"/>
    </row>
    <row r="299" spans="1:13" ht="12.75">
      <c r="A299" s="5"/>
      <c r="B299" s="85" t="s">
        <v>230</v>
      </c>
      <c r="C299" s="118"/>
      <c r="D299" s="5"/>
      <c r="E299" s="5"/>
      <c r="F299" s="5"/>
      <c r="G299" s="5"/>
      <c r="H299" s="5"/>
      <c r="I299" s="5"/>
      <c r="J299" s="5"/>
      <c r="K299" s="5"/>
      <c r="L299" s="5"/>
      <c r="M299" s="12"/>
    </row>
    <row r="300" spans="1:13" ht="12.75">
      <c r="A300" s="5"/>
      <c r="B300" s="85" t="s">
        <v>231</v>
      </c>
      <c r="C300" s="118"/>
      <c r="D300" s="5"/>
      <c r="E300" s="5"/>
      <c r="F300" s="5"/>
      <c r="G300" s="5"/>
      <c r="H300" s="5"/>
      <c r="I300" s="5"/>
      <c r="J300" s="5"/>
      <c r="K300" s="5"/>
      <c r="L300" s="5"/>
      <c r="M300" s="12"/>
    </row>
    <row r="301" spans="1:13" ht="12.75">
      <c r="A301" s="5"/>
      <c r="B301" s="85" t="s">
        <v>234</v>
      </c>
      <c r="C301" s="118"/>
      <c r="D301" s="5"/>
      <c r="E301" s="5"/>
      <c r="F301" s="5"/>
      <c r="G301" s="5"/>
      <c r="H301" s="5"/>
      <c r="I301" s="5"/>
      <c r="J301" s="5"/>
      <c r="K301" s="5"/>
      <c r="L301" s="5"/>
      <c r="M301" s="12"/>
    </row>
    <row r="302" spans="1:13" ht="12.75">
      <c r="A302" s="5"/>
      <c r="B302" s="85" t="s">
        <v>232</v>
      </c>
      <c r="C302" s="118"/>
      <c r="D302" s="5"/>
      <c r="E302" s="5"/>
      <c r="F302" s="5"/>
      <c r="G302" s="5"/>
      <c r="H302" s="5"/>
      <c r="I302" s="5"/>
      <c r="J302" s="5"/>
      <c r="K302" s="5"/>
      <c r="L302" s="5"/>
      <c r="M302" s="12"/>
    </row>
    <row r="303" spans="1:13" ht="12.75">
      <c r="A303" s="5"/>
      <c r="B303" s="85" t="s">
        <v>233</v>
      </c>
      <c r="C303" s="118"/>
      <c r="D303" s="5"/>
      <c r="E303" s="5"/>
      <c r="F303" s="5"/>
      <c r="G303" s="5"/>
      <c r="H303" s="5"/>
      <c r="I303" s="5"/>
      <c r="J303" s="5"/>
      <c r="K303" s="5"/>
      <c r="L303" s="5"/>
      <c r="M303" s="12"/>
    </row>
    <row r="304" spans="1:13" ht="12.75">
      <c r="A304" s="5"/>
      <c r="B304" s="85"/>
      <c r="C304" s="117"/>
      <c r="D304" s="120"/>
      <c r="E304" s="120"/>
      <c r="F304" s="120"/>
      <c r="G304" s="5"/>
      <c r="H304" s="5"/>
      <c r="I304" s="5"/>
      <c r="J304" s="5"/>
      <c r="K304" s="5"/>
      <c r="L304" s="5"/>
      <c r="M304" s="12"/>
    </row>
    <row r="305" spans="1:13" ht="13.5" thickBot="1">
      <c r="A305" s="5"/>
      <c r="B305" s="101" t="s">
        <v>253</v>
      </c>
      <c r="C305" s="121"/>
      <c r="D305" s="122"/>
      <c r="E305" s="122"/>
      <c r="F305" s="122"/>
      <c r="G305" s="5"/>
      <c r="H305" s="5"/>
      <c r="I305" s="5"/>
      <c r="J305" s="5"/>
      <c r="K305" s="5"/>
      <c r="L305" s="5"/>
      <c r="M305" s="12"/>
    </row>
    <row r="306" spans="1:13" ht="12.75">
      <c r="A306" s="5"/>
      <c r="B306" s="102" t="s">
        <v>32</v>
      </c>
      <c r="C306" s="103" t="s">
        <v>36</v>
      </c>
      <c r="D306" s="103" t="s">
        <v>255</v>
      </c>
      <c r="E306" s="103" t="s">
        <v>38</v>
      </c>
      <c r="F306" s="104" t="s">
        <v>21</v>
      </c>
      <c r="I306" s="70"/>
      <c r="K306" s="5"/>
      <c r="L306" s="5"/>
      <c r="M306" s="12"/>
    </row>
    <row r="307" spans="1:13" ht="13.5" thickBot="1">
      <c r="A307" s="5"/>
      <c r="B307" s="11" t="s">
        <v>252</v>
      </c>
      <c r="C307" s="70"/>
      <c r="D307" s="70"/>
      <c r="E307" s="70"/>
      <c r="F307" s="137"/>
      <c r="I307" s="70"/>
      <c r="K307" s="5"/>
      <c r="L307" s="5"/>
      <c r="M307" s="12"/>
    </row>
    <row r="308" spans="1:13" ht="12.75">
      <c r="A308" s="102" t="s">
        <v>63</v>
      </c>
      <c r="B308" s="123">
        <f aca="true" t="shared" si="17" ref="B308:E309">($F$295)</f>
        <v>0.8</v>
      </c>
      <c r="C308" s="123">
        <f t="shared" si="17"/>
        <v>0.8</v>
      </c>
      <c r="D308" s="123">
        <f t="shared" si="17"/>
        <v>0.8</v>
      </c>
      <c r="E308" s="123">
        <f t="shared" si="17"/>
        <v>0.8</v>
      </c>
      <c r="F308" s="110">
        <f>(B308+C308+D308+E308)</f>
        <v>3.2</v>
      </c>
      <c r="I308" s="123"/>
      <c r="K308" s="5"/>
      <c r="L308" s="5"/>
      <c r="M308" s="12"/>
    </row>
    <row r="309" spans="1:13" ht="13.5" thickBot="1">
      <c r="A309" s="113" t="s">
        <v>64</v>
      </c>
      <c r="B309" s="125">
        <f t="shared" si="17"/>
        <v>0.8</v>
      </c>
      <c r="C309" s="125">
        <f t="shared" si="17"/>
        <v>0.8</v>
      </c>
      <c r="D309" s="125">
        <f t="shared" si="17"/>
        <v>0.8</v>
      </c>
      <c r="E309" s="125">
        <f t="shared" si="17"/>
        <v>0.8</v>
      </c>
      <c r="F309" s="116">
        <f>(B309+C309+D309+E309)</f>
        <v>3.2</v>
      </c>
      <c r="I309" s="123"/>
      <c r="K309" s="5"/>
      <c r="L309" s="5"/>
      <c r="M309" s="12"/>
    </row>
    <row r="310" spans="1:13" ht="12.75">
      <c r="A310" s="5"/>
      <c r="B310" s="5" t="s">
        <v>251</v>
      </c>
      <c r="C310" s="43"/>
      <c r="D310" s="120"/>
      <c r="E310" s="120"/>
      <c r="F310" s="120"/>
      <c r="G310" s="5"/>
      <c r="H310" s="5"/>
      <c r="I310" s="12"/>
      <c r="J310" s="5"/>
      <c r="K310" s="5"/>
      <c r="L310" s="5"/>
      <c r="M310" s="12"/>
    </row>
    <row r="311" spans="1:13" ht="12.75">
      <c r="A311" s="5"/>
      <c r="B311" s="5" t="s">
        <v>250</v>
      </c>
      <c r="C311" s="118"/>
      <c r="D311" s="5"/>
      <c r="E311" s="5"/>
      <c r="F311" s="5"/>
      <c r="G311" s="5"/>
      <c r="H311" s="5"/>
      <c r="I311" s="5"/>
      <c r="J311" s="5"/>
      <c r="K311" s="5"/>
      <c r="L311" s="5"/>
      <c r="M311" s="12"/>
    </row>
    <row r="312" spans="1:13" ht="12.75">
      <c r="A312" s="5"/>
      <c r="B312" s="5" t="s">
        <v>254</v>
      </c>
      <c r="C312" s="118"/>
      <c r="D312" s="5"/>
      <c r="E312" s="5"/>
      <c r="F312" s="5"/>
      <c r="G312" s="5"/>
      <c r="H312" s="5"/>
      <c r="I312" s="5"/>
      <c r="J312" s="5"/>
      <c r="K312" s="5"/>
      <c r="L312" s="5"/>
      <c r="M312" s="12"/>
    </row>
    <row r="313" spans="1:13" ht="12.75">
      <c r="A313" s="5"/>
      <c r="B313" s="5"/>
      <c r="C313" s="12"/>
      <c r="D313" s="12"/>
      <c r="E313" s="12"/>
      <c r="F313" s="12"/>
      <c r="G313" s="5"/>
      <c r="H313" s="12"/>
      <c r="I313" s="18"/>
      <c r="J313" s="5"/>
      <c r="K313" s="5"/>
      <c r="L313" s="5"/>
      <c r="M313" s="12"/>
    </row>
    <row r="314" spans="1:13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12"/>
    </row>
    <row r="315" spans="1:13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12"/>
    </row>
    <row r="316" spans="1:13" ht="15.75">
      <c r="A316" s="140" t="s">
        <v>71</v>
      </c>
      <c r="B316" s="46" t="s">
        <v>72</v>
      </c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12"/>
    </row>
    <row r="317" spans="1:13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12"/>
    </row>
    <row r="318" spans="1:13" ht="13.5" thickBot="1">
      <c r="A318" s="5"/>
      <c r="B318" s="101" t="s">
        <v>189</v>
      </c>
      <c r="C318" s="101"/>
      <c r="D318" s="101"/>
      <c r="E318" s="101"/>
      <c r="F318" s="101"/>
      <c r="G318" s="101"/>
      <c r="H318" s="101"/>
      <c r="I318" s="47"/>
      <c r="J318" s="47"/>
      <c r="K318" s="47"/>
      <c r="L318" s="5"/>
      <c r="M318" s="12"/>
    </row>
    <row r="319" spans="1:13" ht="12.75">
      <c r="A319" s="5"/>
      <c r="B319" s="141" t="s">
        <v>110</v>
      </c>
      <c r="C319" s="142" t="s">
        <v>111</v>
      </c>
      <c r="D319" s="143" t="s">
        <v>112</v>
      </c>
      <c r="E319" s="144" t="s">
        <v>113</v>
      </c>
      <c r="F319" s="143" t="s">
        <v>114</v>
      </c>
      <c r="G319" s="145" t="s">
        <v>115</v>
      </c>
      <c r="H319" s="143" t="s">
        <v>114</v>
      </c>
      <c r="I319" s="145" t="s">
        <v>179</v>
      </c>
      <c r="J319" s="143" t="s">
        <v>12</v>
      </c>
      <c r="K319" s="146"/>
      <c r="L319" s="5"/>
      <c r="M319" s="12"/>
    </row>
    <row r="320" spans="1:13" ht="12.75">
      <c r="A320" s="5"/>
      <c r="B320" s="108" t="s">
        <v>63</v>
      </c>
      <c r="C320" s="26" t="s">
        <v>64</v>
      </c>
      <c r="D320" s="147" t="s">
        <v>63</v>
      </c>
      <c r="E320" s="148" t="s">
        <v>64</v>
      </c>
      <c r="F320" s="26" t="s">
        <v>63</v>
      </c>
      <c r="G320" s="26" t="s">
        <v>64</v>
      </c>
      <c r="H320" s="147" t="s">
        <v>63</v>
      </c>
      <c r="I320" s="148" t="s">
        <v>64</v>
      </c>
      <c r="J320" s="26" t="s">
        <v>63</v>
      </c>
      <c r="K320" s="59" t="s">
        <v>64</v>
      </c>
      <c r="L320" s="5"/>
      <c r="M320" s="12"/>
    </row>
    <row r="321" spans="1:13" ht="12.75">
      <c r="A321" s="5"/>
      <c r="B321" s="149">
        <f>(I64)</f>
        <v>160.1309986666667</v>
      </c>
      <c r="C321" s="150">
        <f>+J64</f>
        <v>496.22428</v>
      </c>
      <c r="D321" s="151">
        <f>+I112</f>
        <v>1278.5271569999998</v>
      </c>
      <c r="E321" s="152">
        <f>+J112</f>
        <v>4477.616823333333</v>
      </c>
      <c r="F321" s="150">
        <f>+J134</f>
        <v>144.37903191666666</v>
      </c>
      <c r="G321" s="150">
        <f>+K134</f>
        <v>616.3063991666667</v>
      </c>
      <c r="H321" s="151">
        <f>+H183</f>
        <v>165.50334636000002</v>
      </c>
      <c r="I321" s="152">
        <f>+I183</f>
        <v>830.0683585333333</v>
      </c>
      <c r="J321" s="150">
        <f>(B321+D321+F321+H321)</f>
        <v>1748.5405339433332</v>
      </c>
      <c r="K321" s="153">
        <f>(C321+E321+G321+I321)</f>
        <v>6420.215861033334</v>
      </c>
      <c r="L321" s="5"/>
      <c r="M321" s="12"/>
    </row>
    <row r="322" spans="1:13" ht="13.5" thickBot="1">
      <c r="A322" s="5"/>
      <c r="B322" s="154"/>
      <c r="C322" s="114"/>
      <c r="D322" s="155"/>
      <c r="E322" s="156"/>
      <c r="F322" s="114"/>
      <c r="G322" s="114"/>
      <c r="H322" s="157"/>
      <c r="I322" s="158"/>
      <c r="J322" s="16"/>
      <c r="K322" s="17"/>
      <c r="L322" s="5"/>
      <c r="M322" s="12"/>
    </row>
    <row r="323" spans="1:13" ht="12.75">
      <c r="A323" s="5"/>
      <c r="B323" s="5" t="s">
        <v>205</v>
      </c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12"/>
    </row>
    <row r="324" spans="1:13" ht="12.75">
      <c r="A324" s="5"/>
      <c r="B324" s="5" t="s">
        <v>206</v>
      </c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12"/>
    </row>
    <row r="325" spans="1:13" ht="12.75">
      <c r="A325" s="5"/>
      <c r="B325" s="5" t="s">
        <v>207</v>
      </c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12"/>
    </row>
    <row r="326" spans="1:13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12"/>
    </row>
    <row r="327" spans="1:13" ht="13.5" thickBot="1">
      <c r="A327" s="5"/>
      <c r="B327" s="101" t="s">
        <v>201</v>
      </c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12"/>
    </row>
    <row r="328" spans="1:13" ht="12.75">
      <c r="A328" s="5"/>
      <c r="B328" s="159" t="s">
        <v>45</v>
      </c>
      <c r="C328" s="143" t="s">
        <v>110</v>
      </c>
      <c r="D328" s="142" t="s">
        <v>111</v>
      </c>
      <c r="E328" s="143" t="s">
        <v>112</v>
      </c>
      <c r="F328" s="144" t="s">
        <v>113</v>
      </c>
      <c r="G328" s="143" t="s">
        <v>114</v>
      </c>
      <c r="H328" s="145" t="s">
        <v>115</v>
      </c>
      <c r="I328" s="143" t="s">
        <v>114</v>
      </c>
      <c r="J328" s="160" t="s">
        <v>179</v>
      </c>
      <c r="K328" s="161" t="s">
        <v>116</v>
      </c>
      <c r="L328" s="162" t="s">
        <v>180</v>
      </c>
      <c r="M328" s="163"/>
    </row>
    <row r="329" spans="1:13" ht="12.75">
      <c r="A329" s="5"/>
      <c r="B329" s="164" t="s">
        <v>46</v>
      </c>
      <c r="C329" s="57" t="s">
        <v>63</v>
      </c>
      <c r="D329" s="93" t="s">
        <v>64</v>
      </c>
      <c r="E329" s="57" t="s">
        <v>63</v>
      </c>
      <c r="F329" s="26" t="s">
        <v>64</v>
      </c>
      <c r="G329" s="57" t="s">
        <v>63</v>
      </c>
      <c r="H329" s="93" t="s">
        <v>64</v>
      </c>
      <c r="I329" s="57" t="s">
        <v>63</v>
      </c>
      <c r="J329" s="26" t="s">
        <v>64</v>
      </c>
      <c r="K329" s="57" t="s">
        <v>63</v>
      </c>
      <c r="L329" s="59" t="s">
        <v>64</v>
      </c>
      <c r="M329" s="163"/>
    </row>
    <row r="330" spans="1:13" ht="12.75">
      <c r="A330" s="5"/>
      <c r="B330" s="165"/>
      <c r="C330" s="57"/>
      <c r="D330" s="12"/>
      <c r="E330" s="57"/>
      <c r="F330" s="12"/>
      <c r="G330" s="57"/>
      <c r="H330" s="12"/>
      <c r="I330" s="166"/>
      <c r="J330" s="12"/>
      <c r="K330" s="166"/>
      <c r="L330" s="13"/>
      <c r="M330" s="12"/>
    </row>
    <row r="331" spans="1:13" ht="12.75">
      <c r="A331" s="5"/>
      <c r="B331" s="14" t="s">
        <v>69</v>
      </c>
      <c r="C331" s="167">
        <f>+C211</f>
        <v>8.481012151604938</v>
      </c>
      <c r="D331" s="168">
        <f>+C212</f>
        <v>26.281508162962957</v>
      </c>
      <c r="E331" s="167">
        <f>+C246</f>
        <v>81.25750375600003</v>
      </c>
      <c r="F331" s="123">
        <f>+C247</f>
        <v>284.5774247718518</v>
      </c>
      <c r="G331" s="169">
        <f>+C267</f>
        <v>4.588044792018518</v>
      </c>
      <c r="H331" s="79">
        <f>+C268</f>
        <v>19.584847795740735</v>
      </c>
      <c r="I331" s="167"/>
      <c r="J331" s="123"/>
      <c r="K331" s="167"/>
      <c r="L331" s="124"/>
      <c r="M331" s="12"/>
    </row>
    <row r="332" spans="1:13" ht="12.75">
      <c r="A332" s="5"/>
      <c r="B332" s="14" t="s">
        <v>70</v>
      </c>
      <c r="C332" s="167">
        <f>+B211</f>
        <v>3.392404860641975</v>
      </c>
      <c r="D332" s="168">
        <f>+B212</f>
        <v>10.512603265185183</v>
      </c>
      <c r="E332" s="167">
        <f>+B246</f>
        <v>32.50300150240001</v>
      </c>
      <c r="F332" s="123">
        <f>+B247</f>
        <v>113.83096990874071</v>
      </c>
      <c r="G332" s="169">
        <f>+B267</f>
        <v>9.176089584037037</v>
      </c>
      <c r="H332" s="170">
        <f>+B268</f>
        <v>39.16969559148147</v>
      </c>
      <c r="I332" s="167">
        <f>+E286</f>
        <v>5.516778212000001</v>
      </c>
      <c r="J332" s="123">
        <f>+E287</f>
        <v>27.66894528444444</v>
      </c>
      <c r="K332" s="167">
        <f>B308</f>
        <v>0.8</v>
      </c>
      <c r="L332" s="124">
        <f>+B309</f>
        <v>0.8</v>
      </c>
      <c r="M332" s="12"/>
    </row>
    <row r="333" spans="1:13" ht="12.75">
      <c r="A333" s="5"/>
      <c r="B333" s="14" t="s">
        <v>34</v>
      </c>
      <c r="C333" s="167">
        <f>+D211</f>
        <v>1.2721518227407407</v>
      </c>
      <c r="D333" s="168">
        <f>+D212</f>
        <v>3.9422262244444437</v>
      </c>
      <c r="E333" s="167">
        <f>+D246</f>
        <v>8.125750375600003</v>
      </c>
      <c r="F333" s="123">
        <f>+D247</f>
        <v>28.457742477185178</v>
      </c>
      <c r="G333" s="169">
        <f>+D267</f>
        <v>2.294022396009259</v>
      </c>
      <c r="H333" s="170">
        <f>+D268</f>
        <v>9.792423897870368</v>
      </c>
      <c r="I333" s="167"/>
      <c r="J333" s="123"/>
      <c r="K333" s="167"/>
      <c r="L333" s="124"/>
      <c r="M333" s="12"/>
    </row>
    <row r="334" spans="1:13" ht="12.75">
      <c r="A334" s="5"/>
      <c r="B334" s="14" t="s">
        <v>35</v>
      </c>
      <c r="C334" s="167">
        <f>+E211</f>
        <v>2.5443036454814814</v>
      </c>
      <c r="D334" s="168">
        <f>+E212</f>
        <v>7.884452448888887</v>
      </c>
      <c r="E334" s="167">
        <f>+E246</f>
        <v>24.377251126800008</v>
      </c>
      <c r="F334" s="123">
        <f>+E247</f>
        <v>85.37322743155553</v>
      </c>
      <c r="G334" s="169">
        <f>+E267</f>
        <v>6.882067188027778</v>
      </c>
      <c r="H334" s="170">
        <f>+E268</f>
        <v>29.377271693611107</v>
      </c>
      <c r="I334" s="167"/>
      <c r="J334" s="123"/>
      <c r="K334" s="167"/>
      <c r="L334" s="124"/>
      <c r="M334" s="12"/>
    </row>
    <row r="335" spans="1:13" ht="12.75">
      <c r="A335" s="5"/>
      <c r="B335" s="14" t="s">
        <v>36</v>
      </c>
      <c r="C335" s="167">
        <f>+F211</f>
        <v>1.6962024303209875</v>
      </c>
      <c r="D335" s="168">
        <f>+F212</f>
        <v>5.256301632592591</v>
      </c>
      <c r="E335" s="167">
        <f>+F246</f>
        <v>16.251500751200005</v>
      </c>
      <c r="F335" s="123">
        <f>+F247</f>
        <v>56.915484954370356</v>
      </c>
      <c r="G335" s="169">
        <f>+F267</f>
        <v>4.588044792018518</v>
      </c>
      <c r="H335" s="170">
        <f>+F268</f>
        <v>19.584847795740735</v>
      </c>
      <c r="I335" s="167">
        <f>+D286</f>
        <v>5.516778212000001</v>
      </c>
      <c r="J335" s="123">
        <f>+D287</f>
        <v>27.66894528444444</v>
      </c>
      <c r="K335" s="167">
        <f>+C308</f>
        <v>0.8</v>
      </c>
      <c r="L335" s="124">
        <f>+C309</f>
        <v>0.8</v>
      </c>
      <c r="M335" s="12"/>
    </row>
    <row r="336" spans="1:13" ht="12.75">
      <c r="A336" s="5"/>
      <c r="B336" s="14" t="s">
        <v>37</v>
      </c>
      <c r="C336" s="167">
        <f>+G211</f>
        <v>1.6962024303209875</v>
      </c>
      <c r="D336" s="168">
        <f>+G212</f>
        <v>5.256301632592591</v>
      </c>
      <c r="E336" s="167">
        <f>+G246</f>
        <v>16.251500751200005</v>
      </c>
      <c r="F336" s="123">
        <f>+G247</f>
        <v>56.915484954370356</v>
      </c>
      <c r="G336" s="169">
        <f>+G267</f>
        <v>4.588044792018518</v>
      </c>
      <c r="H336" s="170">
        <f>+G268</f>
        <v>19.584847795740735</v>
      </c>
      <c r="I336" s="167">
        <f>+C286</f>
        <v>3.677852141333334</v>
      </c>
      <c r="J336" s="123">
        <f>+C287</f>
        <v>18.445963522962963</v>
      </c>
      <c r="K336" s="167">
        <f>+D308</f>
        <v>0.8</v>
      </c>
      <c r="L336" s="124">
        <f>+D309</f>
        <v>0.8</v>
      </c>
      <c r="M336" s="12"/>
    </row>
    <row r="337" spans="1:13" ht="12.75">
      <c r="A337" s="5"/>
      <c r="B337" s="14" t="s">
        <v>38</v>
      </c>
      <c r="C337" s="167"/>
      <c r="D337" s="168"/>
      <c r="E337" s="167"/>
      <c r="F337" s="123"/>
      <c r="G337" s="169">
        <f>+H267</f>
        <v>1.1470111980046296</v>
      </c>
      <c r="H337" s="170">
        <f>+H268</f>
        <v>4.896211948935184</v>
      </c>
      <c r="I337" s="167">
        <f>+F286</f>
        <v>3.677852141333334</v>
      </c>
      <c r="J337" s="123">
        <f>+F287</f>
        <v>18.445963522962963</v>
      </c>
      <c r="K337" s="167">
        <f>+E308</f>
        <v>0.8</v>
      </c>
      <c r="L337" s="124">
        <f>+E309</f>
        <v>0.8</v>
      </c>
      <c r="M337" s="12"/>
    </row>
    <row r="338" spans="1:13" ht="12.75">
      <c r="A338" s="5"/>
      <c r="B338" s="14" t="s">
        <v>39</v>
      </c>
      <c r="C338" s="167">
        <f>+I211</f>
        <v>1.2721518227407407</v>
      </c>
      <c r="D338" s="168">
        <f>+I212</f>
        <v>3.9422262244444437</v>
      </c>
      <c r="E338" s="167">
        <f>+I246</f>
        <v>16.251500751200005</v>
      </c>
      <c r="F338" s="123">
        <f>+I247</f>
        <v>56.915484954370356</v>
      </c>
      <c r="G338" s="169">
        <f>+I267</f>
        <v>3.441033594013889</v>
      </c>
      <c r="H338" s="170">
        <f>+I268</f>
        <v>14.688635846805553</v>
      </c>
      <c r="I338" s="167"/>
      <c r="J338" s="123"/>
      <c r="K338" s="167"/>
      <c r="L338" s="124"/>
      <c r="M338" s="12"/>
    </row>
    <row r="339" spans="1:13" ht="12.75">
      <c r="A339" s="5"/>
      <c r="B339" s="14"/>
      <c r="C339" s="171"/>
      <c r="D339" s="168"/>
      <c r="E339" s="167"/>
      <c r="F339" s="123"/>
      <c r="G339" s="167"/>
      <c r="H339" s="172"/>
      <c r="I339" s="167"/>
      <c r="J339" s="123"/>
      <c r="K339" s="173"/>
      <c r="L339" s="174"/>
      <c r="M339" s="12"/>
    </row>
    <row r="340" spans="1:13" ht="13.5" thickBot="1">
      <c r="A340" s="5"/>
      <c r="B340" s="37" t="s">
        <v>3</v>
      </c>
      <c r="C340" s="175">
        <f aca="true" t="shared" si="18" ref="C340:L340">SUM(C331:C339)</f>
        <v>20.35442916385185</v>
      </c>
      <c r="D340" s="175">
        <f t="shared" si="18"/>
        <v>63.0756195911111</v>
      </c>
      <c r="E340" s="175">
        <f t="shared" si="18"/>
        <v>195.0180090144001</v>
      </c>
      <c r="F340" s="175">
        <f t="shared" si="18"/>
        <v>682.9858194524443</v>
      </c>
      <c r="G340" s="175">
        <f t="shared" si="18"/>
        <v>36.70435833614814</v>
      </c>
      <c r="H340" s="175">
        <f t="shared" si="18"/>
        <v>156.67878236592588</v>
      </c>
      <c r="I340" s="175">
        <f t="shared" si="18"/>
        <v>18.38926070666667</v>
      </c>
      <c r="J340" s="175">
        <f t="shared" si="18"/>
        <v>92.2298176148148</v>
      </c>
      <c r="K340" s="175">
        <f t="shared" si="18"/>
        <v>3.2</v>
      </c>
      <c r="L340" s="176">
        <f t="shared" si="18"/>
        <v>3.2</v>
      </c>
      <c r="M340" s="70"/>
    </row>
    <row r="341" spans="1:13" ht="12.75">
      <c r="A341" s="5"/>
      <c r="B341" s="70"/>
      <c r="C341" s="123"/>
      <c r="D341" s="123"/>
      <c r="E341" s="123"/>
      <c r="F341" s="123"/>
      <c r="G341" s="123"/>
      <c r="H341" s="123"/>
      <c r="I341" s="123"/>
      <c r="J341" s="123"/>
      <c r="K341" s="123"/>
      <c r="L341" s="123"/>
      <c r="M341" s="70"/>
    </row>
    <row r="342" spans="1:13" ht="13.5" thickBot="1">
      <c r="A342" s="5"/>
      <c r="B342" s="101" t="s">
        <v>202</v>
      </c>
      <c r="C342" s="47"/>
      <c r="D342" s="47"/>
      <c r="E342" s="177"/>
      <c r="F342" s="123"/>
      <c r="G342" s="123"/>
      <c r="H342" s="123"/>
      <c r="I342" s="123"/>
      <c r="J342" s="123"/>
      <c r="K342" s="123"/>
      <c r="L342" s="123"/>
      <c r="M342" s="70"/>
    </row>
    <row r="343" spans="1:13" ht="12.75">
      <c r="A343" s="5"/>
      <c r="B343" s="159" t="s">
        <v>45</v>
      </c>
      <c r="C343" s="178" t="s">
        <v>74</v>
      </c>
      <c r="D343" s="162"/>
      <c r="E343" s="123"/>
      <c r="F343" s="123"/>
      <c r="G343" s="123"/>
      <c r="H343" s="123"/>
      <c r="I343" s="123"/>
      <c r="J343" s="123"/>
      <c r="K343" s="123"/>
      <c r="L343" s="123"/>
      <c r="M343" s="70"/>
    </row>
    <row r="344" spans="1:13" ht="12.75">
      <c r="A344" s="5"/>
      <c r="B344" s="164" t="s">
        <v>46</v>
      </c>
      <c r="C344" s="57" t="s">
        <v>63</v>
      </c>
      <c r="D344" s="59" t="s">
        <v>64</v>
      </c>
      <c r="E344" s="123"/>
      <c r="F344" s="123"/>
      <c r="G344" s="123"/>
      <c r="H344" s="123"/>
      <c r="I344" s="123"/>
      <c r="J344" s="123"/>
      <c r="K344" s="123"/>
      <c r="L344" s="123"/>
      <c r="M344" s="70"/>
    </row>
    <row r="345" spans="1:13" ht="12.75">
      <c r="A345" s="5"/>
      <c r="B345" s="165"/>
      <c r="C345" s="57"/>
      <c r="D345" s="13"/>
      <c r="E345" s="123"/>
      <c r="F345" s="123"/>
      <c r="G345" s="123"/>
      <c r="H345" s="123"/>
      <c r="I345" s="123"/>
      <c r="J345" s="123"/>
      <c r="K345" s="123"/>
      <c r="L345" s="123"/>
      <c r="M345" s="70"/>
    </row>
    <row r="346" spans="1:13" ht="12.75">
      <c r="A346" s="5"/>
      <c r="B346" s="14" t="s">
        <v>69</v>
      </c>
      <c r="C346" s="167">
        <f aca="true" t="shared" si="19" ref="C346:D353">(C331+E331+G331+I331+K331)</f>
        <v>94.3265606996235</v>
      </c>
      <c r="D346" s="124">
        <f t="shared" si="19"/>
        <v>330.4437807305555</v>
      </c>
      <c r="E346" s="123"/>
      <c r="F346" s="123"/>
      <c r="G346" s="123"/>
      <c r="H346" s="123"/>
      <c r="I346" s="123"/>
      <c r="J346" s="123"/>
      <c r="K346" s="123"/>
      <c r="L346" s="123"/>
      <c r="M346" s="70"/>
    </row>
    <row r="347" spans="1:13" ht="12.75">
      <c r="A347" s="5"/>
      <c r="B347" s="14" t="s">
        <v>70</v>
      </c>
      <c r="C347" s="167">
        <f t="shared" si="19"/>
        <v>51.38827415907902</v>
      </c>
      <c r="D347" s="124">
        <f t="shared" si="19"/>
        <v>191.98221404985182</v>
      </c>
      <c r="E347" s="123"/>
      <c r="F347" s="123"/>
      <c r="G347" s="123"/>
      <c r="H347" s="123"/>
      <c r="I347" s="123"/>
      <c r="J347" s="123"/>
      <c r="K347" s="123"/>
      <c r="L347" s="123"/>
      <c r="M347" s="70"/>
    </row>
    <row r="348" spans="1:13" ht="12.75">
      <c r="A348" s="5"/>
      <c r="B348" s="14" t="s">
        <v>34</v>
      </c>
      <c r="C348" s="167">
        <f t="shared" si="19"/>
        <v>11.691924594350002</v>
      </c>
      <c r="D348" s="124">
        <f t="shared" si="19"/>
        <v>42.192392599499996</v>
      </c>
      <c r="E348" s="123"/>
      <c r="F348" s="123"/>
      <c r="G348" s="123"/>
      <c r="H348" s="123"/>
      <c r="I348" s="123"/>
      <c r="J348" s="123"/>
      <c r="K348" s="123"/>
      <c r="L348" s="123"/>
      <c r="M348" s="70"/>
    </row>
    <row r="349" spans="1:13" ht="12.75">
      <c r="A349" s="5"/>
      <c r="B349" s="14" t="s">
        <v>35</v>
      </c>
      <c r="C349" s="167">
        <f t="shared" si="19"/>
        <v>33.803621960309265</v>
      </c>
      <c r="D349" s="124">
        <f t="shared" si="19"/>
        <v>122.63495157405553</v>
      </c>
      <c r="E349" s="123"/>
      <c r="F349" s="123"/>
      <c r="G349" s="123"/>
      <c r="H349" s="123"/>
      <c r="I349" s="123"/>
      <c r="J349" s="123"/>
      <c r="K349" s="123"/>
      <c r="L349" s="123"/>
      <c r="M349" s="70"/>
    </row>
    <row r="350" spans="1:13" ht="12.75">
      <c r="A350" s="5"/>
      <c r="B350" s="14" t="s">
        <v>36</v>
      </c>
      <c r="C350" s="167">
        <f t="shared" si="19"/>
        <v>28.852526185539514</v>
      </c>
      <c r="D350" s="124">
        <f t="shared" si="19"/>
        <v>110.22557966714812</v>
      </c>
      <c r="E350" s="123"/>
      <c r="F350" s="123"/>
      <c r="G350" s="123"/>
      <c r="H350" s="123"/>
      <c r="I350" s="123"/>
      <c r="J350" s="123"/>
      <c r="K350" s="123"/>
      <c r="L350" s="123"/>
      <c r="M350" s="70"/>
    </row>
    <row r="351" spans="1:13" ht="12.75">
      <c r="A351" s="5"/>
      <c r="B351" s="14" t="s">
        <v>37</v>
      </c>
      <c r="C351" s="167">
        <f t="shared" si="19"/>
        <v>27.013600114872848</v>
      </c>
      <c r="D351" s="124">
        <f t="shared" si="19"/>
        <v>101.00259790566663</v>
      </c>
      <c r="E351" s="123"/>
      <c r="F351" s="123"/>
      <c r="G351" s="123"/>
      <c r="H351" s="123"/>
      <c r="I351" s="123"/>
      <c r="J351" s="123"/>
      <c r="K351" s="123"/>
      <c r="L351" s="123"/>
      <c r="M351" s="70"/>
    </row>
    <row r="352" spans="1:13" ht="12.75">
      <c r="A352" s="5"/>
      <c r="B352" s="14" t="s">
        <v>38</v>
      </c>
      <c r="C352" s="167">
        <f t="shared" si="19"/>
        <v>5.6248633393379635</v>
      </c>
      <c r="D352" s="124">
        <f t="shared" si="19"/>
        <v>24.142175471898145</v>
      </c>
      <c r="E352" s="123"/>
      <c r="F352" s="123"/>
      <c r="G352" s="123"/>
      <c r="H352" s="123"/>
      <c r="I352" s="123"/>
      <c r="J352" s="123"/>
      <c r="K352" s="123"/>
      <c r="L352" s="123"/>
      <c r="M352" s="70"/>
    </row>
    <row r="353" spans="1:13" ht="12.75">
      <c r="A353" s="5"/>
      <c r="B353" s="14" t="s">
        <v>39</v>
      </c>
      <c r="C353" s="167">
        <f t="shared" si="19"/>
        <v>20.964686167954635</v>
      </c>
      <c r="D353" s="124">
        <f t="shared" si="19"/>
        <v>75.54634702562035</v>
      </c>
      <c r="E353" s="123"/>
      <c r="F353" s="123"/>
      <c r="G353" s="123"/>
      <c r="H353" s="123"/>
      <c r="I353" s="123"/>
      <c r="J353" s="123"/>
      <c r="K353" s="123"/>
      <c r="L353" s="123"/>
      <c r="M353" s="70"/>
    </row>
    <row r="354" spans="1:13" ht="12.75">
      <c r="A354" s="5"/>
      <c r="B354" s="14"/>
      <c r="C354" s="167"/>
      <c r="D354" s="124"/>
      <c r="E354" s="123"/>
      <c r="F354" s="123"/>
      <c r="G354" s="123"/>
      <c r="H354" s="123"/>
      <c r="I354" s="123"/>
      <c r="J354" s="123"/>
      <c r="K354" s="123"/>
      <c r="L354" s="123"/>
      <c r="M354" s="70"/>
    </row>
    <row r="355" spans="1:13" ht="12.75">
      <c r="A355" s="5"/>
      <c r="B355" s="14"/>
      <c r="C355" s="167"/>
      <c r="D355" s="124"/>
      <c r="E355" s="123"/>
      <c r="F355" s="123"/>
      <c r="G355" s="123"/>
      <c r="H355" s="123"/>
      <c r="I355" s="123"/>
      <c r="J355" s="123"/>
      <c r="K355" s="123"/>
      <c r="L355" s="123"/>
      <c r="M355" s="70"/>
    </row>
    <row r="356" spans="1:13" ht="13.5" thickBot="1">
      <c r="A356" s="5"/>
      <c r="B356" s="37" t="s">
        <v>3</v>
      </c>
      <c r="C356" s="175">
        <f>SUM(C346:C355)</f>
        <v>273.66605722106675</v>
      </c>
      <c r="D356" s="179">
        <f>SUM(D346:D355)</f>
        <v>998.1700390242961</v>
      </c>
      <c r="E356" s="123"/>
      <c r="F356" s="123"/>
      <c r="G356" s="123"/>
      <c r="H356" s="123"/>
      <c r="I356" s="123"/>
      <c r="J356" s="123"/>
      <c r="K356" s="123"/>
      <c r="L356" s="123"/>
      <c r="M356" s="70"/>
    </row>
    <row r="357" spans="1:13" ht="13.5" thickBot="1">
      <c r="A357" s="5"/>
      <c r="B357" s="70"/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70"/>
    </row>
    <row r="358" spans="1:13" ht="12.75">
      <c r="A358" s="5"/>
      <c r="B358" s="101" t="s">
        <v>203</v>
      </c>
      <c r="C358" s="47"/>
      <c r="D358" s="47"/>
      <c r="E358" s="47"/>
      <c r="F358" s="47"/>
      <c r="G358" s="47"/>
      <c r="H358" s="47"/>
      <c r="I358" s="8" t="s">
        <v>121</v>
      </c>
      <c r="J358" s="180"/>
      <c r="K358" s="5"/>
      <c r="L358" s="5"/>
      <c r="M358" s="70"/>
    </row>
    <row r="359" spans="1:13" ht="13.5" thickBot="1">
      <c r="A359" s="5"/>
      <c r="B359" s="101"/>
      <c r="C359" s="47"/>
      <c r="D359" s="47"/>
      <c r="E359" s="47"/>
      <c r="F359" s="47"/>
      <c r="G359" s="47"/>
      <c r="H359" s="47"/>
      <c r="I359" s="181" t="s">
        <v>204</v>
      </c>
      <c r="J359" s="182"/>
      <c r="K359" s="5"/>
      <c r="L359" s="5"/>
      <c r="M359" s="70"/>
    </row>
    <row r="360" spans="1:13" ht="12.75">
      <c r="A360" s="5"/>
      <c r="B360" s="159" t="s">
        <v>45</v>
      </c>
      <c r="C360" s="143" t="s">
        <v>110</v>
      </c>
      <c r="D360" s="142" t="s">
        <v>111</v>
      </c>
      <c r="E360" s="143" t="s">
        <v>114</v>
      </c>
      <c r="F360" s="145" t="s">
        <v>115</v>
      </c>
      <c r="G360" s="178" t="s">
        <v>74</v>
      </c>
      <c r="H360" s="160"/>
      <c r="I360" s="183"/>
      <c r="J360" s="184"/>
      <c r="K360" s="163"/>
      <c r="L360" s="70"/>
      <c r="M360" s="70"/>
    </row>
    <row r="361" spans="1:13" ht="12.75">
      <c r="A361" s="5"/>
      <c r="B361" s="164" t="s">
        <v>46</v>
      </c>
      <c r="C361" s="57" t="s">
        <v>63</v>
      </c>
      <c r="D361" s="93" t="s">
        <v>64</v>
      </c>
      <c r="E361" s="57" t="s">
        <v>63</v>
      </c>
      <c r="F361" s="26" t="s">
        <v>64</v>
      </c>
      <c r="G361" s="57" t="s">
        <v>63</v>
      </c>
      <c r="H361" s="26" t="s">
        <v>64</v>
      </c>
      <c r="I361" s="108" t="s">
        <v>63</v>
      </c>
      <c r="J361" s="59" t="s">
        <v>64</v>
      </c>
      <c r="K361" s="26"/>
      <c r="L361" s="26"/>
      <c r="M361" s="70"/>
    </row>
    <row r="362" spans="1:13" ht="12.75">
      <c r="A362" s="5"/>
      <c r="B362" s="165"/>
      <c r="C362" s="57"/>
      <c r="D362" s="12"/>
      <c r="E362" s="57"/>
      <c r="F362" s="12"/>
      <c r="G362" s="57"/>
      <c r="H362" s="12"/>
      <c r="I362" s="108"/>
      <c r="J362" s="13"/>
      <c r="K362" s="12"/>
      <c r="L362" s="12"/>
      <c r="M362" s="70"/>
    </row>
    <row r="363" spans="1:13" ht="12.75">
      <c r="A363" s="5"/>
      <c r="B363" s="14" t="s">
        <v>69</v>
      </c>
      <c r="C363" s="167">
        <f>+F220</f>
        <v>1.578663493150685</v>
      </c>
      <c r="D363" s="168">
        <f>+F221</f>
        <v>3.15732698630137</v>
      </c>
      <c r="E363" s="167">
        <f>+F276</f>
        <v>4.253984901657534</v>
      </c>
      <c r="F363" s="123">
        <f>+F277</f>
        <v>11.872521510164383</v>
      </c>
      <c r="G363" s="169">
        <f>(C363+E363)</f>
        <v>5.83264839480822</v>
      </c>
      <c r="H363" s="79">
        <f>(D363+F363)</f>
        <v>15.029848496465753</v>
      </c>
      <c r="I363" s="185">
        <f aca="true" t="shared" si="20" ref="I363:J370">(C346+G363)</f>
        <v>100.15920909443172</v>
      </c>
      <c r="J363" s="80">
        <f t="shared" si="20"/>
        <v>345.47362922702126</v>
      </c>
      <c r="K363" s="44"/>
      <c r="L363" s="44"/>
      <c r="M363" s="70"/>
    </row>
    <row r="364" spans="1:13" ht="12.75">
      <c r="A364" s="5"/>
      <c r="B364" s="14" t="s">
        <v>70</v>
      </c>
      <c r="C364" s="167">
        <f>+C220</f>
        <v>0.15786634931506852</v>
      </c>
      <c r="D364" s="168">
        <f>+C221</f>
        <v>0.31573269863013703</v>
      </c>
      <c r="E364" s="167">
        <f>+G276</f>
        <v>8.507969803315069</v>
      </c>
      <c r="F364" s="123">
        <f>+G277</f>
        <v>23.745043020328765</v>
      </c>
      <c r="G364" s="169">
        <f>(C364+E364)</f>
        <v>8.665836152630137</v>
      </c>
      <c r="H364" s="79">
        <f>(D364+F364)</f>
        <v>24.0607757189589</v>
      </c>
      <c r="I364" s="185">
        <f t="shared" si="20"/>
        <v>60.05411031170915</v>
      </c>
      <c r="J364" s="80">
        <f t="shared" si="20"/>
        <v>216.0429897688107</v>
      </c>
      <c r="K364" s="44"/>
      <c r="L364" s="44"/>
      <c r="M364" s="70"/>
    </row>
    <row r="365" spans="1:13" ht="12.75">
      <c r="A365" s="5"/>
      <c r="B365" s="14" t="s">
        <v>34</v>
      </c>
      <c r="C365" s="167"/>
      <c r="D365" s="168"/>
      <c r="E365" s="167"/>
      <c r="F365" s="123"/>
      <c r="G365" s="169"/>
      <c r="H365" s="79"/>
      <c r="I365" s="185">
        <f t="shared" si="20"/>
        <v>11.691924594350002</v>
      </c>
      <c r="J365" s="80">
        <f t="shared" si="20"/>
        <v>42.192392599499996</v>
      </c>
      <c r="K365" s="44"/>
      <c r="L365" s="44"/>
      <c r="M365" s="70"/>
    </row>
    <row r="366" spans="1:13" ht="12.75">
      <c r="A366" s="5"/>
      <c r="B366" s="14" t="s">
        <v>35</v>
      </c>
      <c r="C366" s="167"/>
      <c r="D366" s="168"/>
      <c r="E366" s="167"/>
      <c r="F366" s="123"/>
      <c r="G366" s="169"/>
      <c r="H366" s="79"/>
      <c r="I366" s="185">
        <f t="shared" si="20"/>
        <v>33.803621960309265</v>
      </c>
      <c r="J366" s="80">
        <f t="shared" si="20"/>
        <v>122.63495157405553</v>
      </c>
      <c r="K366" s="44"/>
      <c r="L366" s="44"/>
      <c r="M366" s="70"/>
    </row>
    <row r="367" spans="1:13" ht="12.75">
      <c r="A367" s="5"/>
      <c r="B367" s="14" t="s">
        <v>36</v>
      </c>
      <c r="C367" s="167">
        <f>+E220</f>
        <v>0.10524423287671233</v>
      </c>
      <c r="D367" s="168">
        <f>+E221</f>
        <v>0.21048846575342467</v>
      </c>
      <c r="E367" s="167">
        <f>+E276</f>
        <v>2.8359899344383557</v>
      </c>
      <c r="F367" s="123">
        <f>+E277</f>
        <v>7.915014340109589</v>
      </c>
      <c r="G367" s="169">
        <f aca="true" t="shared" si="21" ref="G367:H370">(C367+E367)</f>
        <v>2.941234167315068</v>
      </c>
      <c r="H367" s="79">
        <f t="shared" si="21"/>
        <v>8.125502805863013</v>
      </c>
      <c r="I367" s="185">
        <f t="shared" si="20"/>
        <v>31.793760352854584</v>
      </c>
      <c r="J367" s="80">
        <f t="shared" si="20"/>
        <v>118.35108247301113</v>
      </c>
      <c r="K367" s="44"/>
      <c r="L367" s="44"/>
      <c r="M367" s="70"/>
    </row>
    <row r="368" spans="1:13" ht="12.75">
      <c r="A368" s="5"/>
      <c r="B368" s="14" t="s">
        <v>37</v>
      </c>
      <c r="C368" s="167"/>
      <c r="D368" s="168"/>
      <c r="E368" s="167">
        <f>+C276</f>
        <v>2.126992450828767</v>
      </c>
      <c r="F368" s="123">
        <f>+C277</f>
        <v>5.936260755082191</v>
      </c>
      <c r="G368" s="169">
        <f t="shared" si="21"/>
        <v>2.126992450828767</v>
      </c>
      <c r="H368" s="79">
        <f t="shared" si="21"/>
        <v>5.936260755082191</v>
      </c>
      <c r="I368" s="185">
        <f t="shared" si="20"/>
        <v>29.140592565701613</v>
      </c>
      <c r="J368" s="80">
        <f t="shared" si="20"/>
        <v>106.93885866074882</v>
      </c>
      <c r="K368" s="44"/>
      <c r="L368" s="44"/>
      <c r="M368" s="70"/>
    </row>
    <row r="369" spans="1:13" ht="12.75">
      <c r="A369" s="5"/>
      <c r="B369" s="14" t="s">
        <v>38</v>
      </c>
      <c r="C369" s="167"/>
      <c r="D369" s="168"/>
      <c r="E369" s="167">
        <f>+H276</f>
        <v>2.126992450828767</v>
      </c>
      <c r="F369" s="123">
        <f>+H277</f>
        <v>5.936260755082191</v>
      </c>
      <c r="G369" s="169">
        <f t="shared" si="21"/>
        <v>2.126992450828767</v>
      </c>
      <c r="H369" s="79">
        <f t="shared" si="21"/>
        <v>5.936260755082191</v>
      </c>
      <c r="I369" s="185">
        <f t="shared" si="20"/>
        <v>7.751855790166731</v>
      </c>
      <c r="J369" s="80">
        <f t="shared" si="20"/>
        <v>30.078436226980337</v>
      </c>
      <c r="K369" s="44"/>
      <c r="L369" s="44"/>
      <c r="M369" s="70"/>
    </row>
    <row r="370" spans="1:13" ht="12.75">
      <c r="A370" s="5"/>
      <c r="B370" s="14" t="s">
        <v>39</v>
      </c>
      <c r="C370" s="167">
        <f>+D220</f>
        <v>0.05262211643835617</v>
      </c>
      <c r="D370" s="168">
        <f>+D221</f>
        <v>0.10524423287671233</v>
      </c>
      <c r="E370" s="167">
        <f>D276</f>
        <v>1.4179949672191778</v>
      </c>
      <c r="F370" s="123">
        <f>+D277</f>
        <v>3.9575071700547944</v>
      </c>
      <c r="G370" s="169">
        <f t="shared" si="21"/>
        <v>1.470617083657534</v>
      </c>
      <c r="H370" s="79">
        <f t="shared" si="21"/>
        <v>4.062751402931506</v>
      </c>
      <c r="I370" s="185">
        <f t="shared" si="20"/>
        <v>22.43530325161217</v>
      </c>
      <c r="J370" s="80">
        <f t="shared" si="20"/>
        <v>79.60909842855186</v>
      </c>
      <c r="K370" s="44"/>
      <c r="L370" s="44"/>
      <c r="M370" s="70"/>
    </row>
    <row r="371" spans="1:13" ht="12.75">
      <c r="A371" s="5"/>
      <c r="B371" s="14"/>
      <c r="C371" s="171"/>
      <c r="D371" s="168"/>
      <c r="E371" s="167"/>
      <c r="F371" s="123"/>
      <c r="G371" s="167"/>
      <c r="H371" s="186"/>
      <c r="I371" s="185"/>
      <c r="J371" s="187"/>
      <c r="K371" s="44"/>
      <c r="L371" s="44"/>
      <c r="M371" s="70"/>
    </row>
    <row r="372" spans="1:13" ht="13.5" thickBot="1">
      <c r="A372" s="5"/>
      <c r="B372" s="37" t="s">
        <v>3</v>
      </c>
      <c r="C372" s="175">
        <f aca="true" t="shared" si="22" ref="C372:J372">SUM(C363:C371)</f>
        <v>1.894396191780822</v>
      </c>
      <c r="D372" s="175">
        <f t="shared" si="22"/>
        <v>3.788792383561644</v>
      </c>
      <c r="E372" s="175">
        <f t="shared" si="22"/>
        <v>21.269924508287666</v>
      </c>
      <c r="F372" s="175">
        <f t="shared" si="22"/>
        <v>59.362607550821906</v>
      </c>
      <c r="G372" s="175">
        <f t="shared" si="22"/>
        <v>23.16432070006849</v>
      </c>
      <c r="H372" s="175">
        <f t="shared" si="22"/>
        <v>63.151399934383555</v>
      </c>
      <c r="I372" s="188">
        <f t="shared" si="22"/>
        <v>296.8303779211353</v>
      </c>
      <c r="J372" s="133">
        <f t="shared" si="22"/>
        <v>1061.3214389586797</v>
      </c>
      <c r="K372" s="44"/>
      <c r="L372" s="44"/>
      <c r="M372" s="70"/>
    </row>
    <row r="373" spans="1:13" ht="12.75">
      <c r="A373" s="5"/>
      <c r="B373" s="70"/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70"/>
    </row>
    <row r="374" spans="1:13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12"/>
    </row>
    <row r="375" spans="1:13" ht="13.5" thickBot="1">
      <c r="A375" s="5"/>
      <c r="B375" s="101" t="s">
        <v>190</v>
      </c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5"/>
    </row>
    <row r="376" spans="1:13" ht="12.75">
      <c r="A376" s="5"/>
      <c r="B376" s="159" t="s">
        <v>45</v>
      </c>
      <c r="C376" s="143" t="s">
        <v>110</v>
      </c>
      <c r="D376" s="142" t="s">
        <v>111</v>
      </c>
      <c r="E376" s="143" t="s">
        <v>112</v>
      </c>
      <c r="F376" s="144" t="s">
        <v>113</v>
      </c>
      <c r="G376" s="143" t="s">
        <v>114</v>
      </c>
      <c r="H376" s="145" t="s">
        <v>115</v>
      </c>
      <c r="I376" s="143" t="s">
        <v>114</v>
      </c>
      <c r="J376" s="145" t="s">
        <v>179</v>
      </c>
      <c r="K376" s="178" t="s">
        <v>119</v>
      </c>
      <c r="L376" s="146"/>
      <c r="M376" s="5"/>
    </row>
    <row r="377" spans="1:13" ht="12.75">
      <c r="A377" s="5"/>
      <c r="B377" s="164" t="s">
        <v>46</v>
      </c>
      <c r="C377" s="147" t="s">
        <v>63</v>
      </c>
      <c r="D377" s="148" t="s">
        <v>64</v>
      </c>
      <c r="E377" s="26" t="s">
        <v>63</v>
      </c>
      <c r="F377" s="26" t="s">
        <v>64</v>
      </c>
      <c r="G377" s="147" t="s">
        <v>63</v>
      </c>
      <c r="H377" s="148" t="s">
        <v>64</v>
      </c>
      <c r="I377" s="147" t="s">
        <v>63</v>
      </c>
      <c r="J377" s="148" t="s">
        <v>64</v>
      </c>
      <c r="K377" s="26" t="s">
        <v>63</v>
      </c>
      <c r="L377" s="59" t="s">
        <v>64</v>
      </c>
      <c r="M377" s="5"/>
    </row>
    <row r="378" spans="1:13" ht="12.75">
      <c r="A378" s="5"/>
      <c r="B378" s="14"/>
      <c r="C378" s="57"/>
      <c r="D378" s="93"/>
      <c r="E378" s="26"/>
      <c r="F378" s="12"/>
      <c r="G378" s="166"/>
      <c r="H378" s="189"/>
      <c r="I378" s="166"/>
      <c r="J378" s="189"/>
      <c r="K378" s="12"/>
      <c r="L378" s="13"/>
      <c r="M378" s="5"/>
    </row>
    <row r="379" spans="1:13" ht="12.75">
      <c r="A379" s="5"/>
      <c r="B379" s="190" t="s">
        <v>69</v>
      </c>
      <c r="C379" s="191">
        <f aca="true" t="shared" si="23" ref="C379:C384">(C331/$B$321)</f>
        <v>0.052962962962962955</v>
      </c>
      <c r="D379" s="192">
        <f aca="true" t="shared" si="24" ref="D379:D384">(D331/$C$321)</f>
        <v>0.05296296296296295</v>
      </c>
      <c r="E379" s="1">
        <f aca="true" t="shared" si="25" ref="E379:J384">(E331/D$321)</f>
        <v>0.06355555555555559</v>
      </c>
      <c r="F379" s="1">
        <f t="shared" si="25"/>
        <v>0.06355555555555555</v>
      </c>
      <c r="G379" s="191">
        <f t="shared" si="25"/>
        <v>0.03177777777777778</v>
      </c>
      <c r="H379" s="192">
        <f t="shared" si="25"/>
        <v>0.031777777777777766</v>
      </c>
      <c r="I379" s="191"/>
      <c r="J379" s="192"/>
      <c r="K379" s="1">
        <f aca="true" t="shared" si="26" ref="K379:L386">(C379+E379+G379+I379)</f>
        <v>0.14829629629629631</v>
      </c>
      <c r="L379" s="193">
        <f t="shared" si="26"/>
        <v>0.14829629629629626</v>
      </c>
      <c r="M379" s="5"/>
    </row>
    <row r="380" spans="1:13" ht="12.75">
      <c r="A380" s="5"/>
      <c r="B380" s="14" t="s">
        <v>70</v>
      </c>
      <c r="C380" s="191">
        <f t="shared" si="23"/>
        <v>0.02118518518518518</v>
      </c>
      <c r="D380" s="192">
        <f t="shared" si="24"/>
        <v>0.02118518518518518</v>
      </c>
      <c r="E380" s="1">
        <f t="shared" si="25"/>
        <v>0.025422222222222235</v>
      </c>
      <c r="F380" s="1">
        <f t="shared" si="25"/>
        <v>0.025422222222222218</v>
      </c>
      <c r="G380" s="191">
        <f t="shared" si="25"/>
        <v>0.06355555555555556</v>
      </c>
      <c r="H380" s="192">
        <f t="shared" si="25"/>
        <v>0.06355555555555553</v>
      </c>
      <c r="I380" s="191">
        <f t="shared" si="25"/>
        <v>0.03333333333333333</v>
      </c>
      <c r="J380" s="192">
        <f t="shared" si="25"/>
        <v>0.03333333333333333</v>
      </c>
      <c r="K380" s="1">
        <f t="shared" si="26"/>
        <v>0.14349629629629632</v>
      </c>
      <c r="L380" s="193">
        <f t="shared" si="26"/>
        <v>0.14349629629629626</v>
      </c>
      <c r="M380" s="5"/>
    </row>
    <row r="381" spans="1:13" ht="12.75">
      <c r="A381" s="5"/>
      <c r="B381" s="14" t="s">
        <v>34</v>
      </c>
      <c r="C381" s="191">
        <f t="shared" si="23"/>
        <v>0.007944444444444443</v>
      </c>
      <c r="D381" s="192">
        <f t="shared" si="24"/>
        <v>0.007944444444444443</v>
      </c>
      <c r="E381" s="1">
        <f t="shared" si="25"/>
        <v>0.006355555555555559</v>
      </c>
      <c r="F381" s="1">
        <f t="shared" si="25"/>
        <v>0.006355555555555554</v>
      </c>
      <c r="G381" s="191">
        <f t="shared" si="25"/>
        <v>0.01588888888888889</v>
      </c>
      <c r="H381" s="192">
        <f t="shared" si="25"/>
        <v>0.015888888888888883</v>
      </c>
      <c r="I381" s="191"/>
      <c r="J381" s="192"/>
      <c r="K381" s="1">
        <f t="shared" si="26"/>
        <v>0.03018888888888889</v>
      </c>
      <c r="L381" s="193">
        <f t="shared" si="26"/>
        <v>0.03018888888888888</v>
      </c>
      <c r="M381" s="5"/>
    </row>
    <row r="382" spans="1:13" ht="12.75">
      <c r="A382" s="5"/>
      <c r="B382" s="14" t="s">
        <v>35</v>
      </c>
      <c r="C382" s="191">
        <f t="shared" si="23"/>
        <v>0.015888888888888886</v>
      </c>
      <c r="D382" s="192">
        <f t="shared" si="24"/>
        <v>0.015888888888888886</v>
      </c>
      <c r="E382" s="1">
        <f t="shared" si="25"/>
        <v>0.019066666666666676</v>
      </c>
      <c r="F382" s="1">
        <f t="shared" si="25"/>
        <v>0.019066666666666666</v>
      </c>
      <c r="G382" s="191">
        <f t="shared" si="25"/>
        <v>0.04766666666666667</v>
      </c>
      <c r="H382" s="192">
        <f t="shared" si="25"/>
        <v>0.04766666666666666</v>
      </c>
      <c r="I382" s="191"/>
      <c r="J382" s="192"/>
      <c r="K382" s="1">
        <f t="shared" si="26"/>
        <v>0.08262222222222224</v>
      </c>
      <c r="L382" s="193">
        <f t="shared" si="26"/>
        <v>0.08262222222222221</v>
      </c>
      <c r="M382" s="5"/>
    </row>
    <row r="383" spans="1:13" ht="12.75">
      <c r="A383" s="5"/>
      <c r="B383" s="14" t="s">
        <v>36</v>
      </c>
      <c r="C383" s="191">
        <f t="shared" si="23"/>
        <v>0.01059259259259259</v>
      </c>
      <c r="D383" s="192">
        <f t="shared" si="24"/>
        <v>0.01059259259259259</v>
      </c>
      <c r="E383" s="1">
        <f t="shared" si="25"/>
        <v>0.012711111111111117</v>
      </c>
      <c r="F383" s="1">
        <f t="shared" si="25"/>
        <v>0.012711111111111109</v>
      </c>
      <c r="G383" s="191">
        <f t="shared" si="25"/>
        <v>0.03177777777777778</v>
      </c>
      <c r="H383" s="192">
        <f t="shared" si="25"/>
        <v>0.031777777777777766</v>
      </c>
      <c r="I383" s="191">
        <f t="shared" si="25"/>
        <v>0.03333333333333333</v>
      </c>
      <c r="J383" s="192">
        <f t="shared" si="25"/>
        <v>0.03333333333333333</v>
      </c>
      <c r="K383" s="1">
        <f t="shared" si="26"/>
        <v>0.08841481481481482</v>
      </c>
      <c r="L383" s="193">
        <f t="shared" si="26"/>
        <v>0.08841481481481481</v>
      </c>
      <c r="M383" s="5"/>
    </row>
    <row r="384" spans="1:13" ht="12.75">
      <c r="A384" s="5"/>
      <c r="B384" s="14" t="s">
        <v>37</v>
      </c>
      <c r="C384" s="191">
        <f t="shared" si="23"/>
        <v>0.01059259259259259</v>
      </c>
      <c r="D384" s="192">
        <f t="shared" si="24"/>
        <v>0.01059259259259259</v>
      </c>
      <c r="E384" s="1">
        <f t="shared" si="25"/>
        <v>0.012711111111111117</v>
      </c>
      <c r="F384" s="1">
        <f t="shared" si="25"/>
        <v>0.012711111111111109</v>
      </c>
      <c r="G384" s="191">
        <f t="shared" si="25"/>
        <v>0.03177777777777778</v>
      </c>
      <c r="H384" s="192">
        <f t="shared" si="25"/>
        <v>0.031777777777777766</v>
      </c>
      <c r="I384" s="191">
        <f t="shared" si="25"/>
        <v>0.022222222222222223</v>
      </c>
      <c r="J384" s="192">
        <f t="shared" si="25"/>
        <v>0.022222222222222223</v>
      </c>
      <c r="K384" s="1">
        <f t="shared" si="26"/>
        <v>0.07730370370370371</v>
      </c>
      <c r="L384" s="193">
        <f t="shared" si="26"/>
        <v>0.0773037037037037</v>
      </c>
      <c r="M384" s="5"/>
    </row>
    <row r="385" spans="1:13" ht="12.75">
      <c r="A385" s="5"/>
      <c r="B385" s="14" t="s">
        <v>38</v>
      </c>
      <c r="C385" s="191"/>
      <c r="D385" s="192"/>
      <c r="E385" s="1"/>
      <c r="F385" s="18"/>
      <c r="G385" s="191">
        <f>(G337/F$321)</f>
        <v>0.007944444444444445</v>
      </c>
      <c r="H385" s="192">
        <f>(H337/G$321)</f>
        <v>0.007944444444444441</v>
      </c>
      <c r="I385" s="191"/>
      <c r="J385" s="192"/>
      <c r="K385" s="1">
        <f t="shared" si="26"/>
        <v>0.007944444444444445</v>
      </c>
      <c r="L385" s="193">
        <f t="shared" si="26"/>
        <v>0.007944444444444441</v>
      </c>
      <c r="M385" s="5"/>
    </row>
    <row r="386" spans="1:13" ht="12.75">
      <c r="A386" s="5"/>
      <c r="B386" s="14" t="s">
        <v>39</v>
      </c>
      <c r="C386" s="191">
        <f>(C338/$B$321)</f>
        <v>0.007944444444444443</v>
      </c>
      <c r="D386" s="192">
        <f>(D338/$C$321)</f>
        <v>0.007944444444444443</v>
      </c>
      <c r="E386" s="1">
        <f>(E338/D$321)</f>
        <v>0.012711111111111117</v>
      </c>
      <c r="F386" s="1">
        <f>(F338/E$321)</f>
        <v>0.012711111111111109</v>
      </c>
      <c r="G386" s="194">
        <f>(G338/F$321)</f>
        <v>0.023833333333333335</v>
      </c>
      <c r="H386" s="195">
        <f>(H338/G$321)</f>
        <v>0.02383333333333333</v>
      </c>
      <c r="I386" s="194"/>
      <c r="J386" s="195"/>
      <c r="K386" s="1">
        <f t="shared" si="26"/>
        <v>0.0444888888888889</v>
      </c>
      <c r="L386" s="193">
        <f t="shared" si="26"/>
        <v>0.04448888888888888</v>
      </c>
      <c r="M386" s="5"/>
    </row>
    <row r="387" spans="1:13" ht="13.5" thickBot="1">
      <c r="A387" s="5"/>
      <c r="B387" s="37" t="s">
        <v>3</v>
      </c>
      <c r="C387" s="196">
        <f aca="true" t="shared" si="27" ref="C387:L387">SUM(C379:C386)</f>
        <v>0.12711111111111106</v>
      </c>
      <c r="D387" s="197">
        <f t="shared" si="27"/>
        <v>0.12711111111111106</v>
      </c>
      <c r="E387" s="197">
        <f t="shared" si="27"/>
        <v>0.1525333333333334</v>
      </c>
      <c r="F387" s="197">
        <f t="shared" si="27"/>
        <v>0.15253333333333333</v>
      </c>
      <c r="G387" s="197">
        <f t="shared" si="27"/>
        <v>0.25422222222222224</v>
      </c>
      <c r="H387" s="197">
        <f t="shared" si="27"/>
        <v>0.2542222222222222</v>
      </c>
      <c r="I387" s="197">
        <f t="shared" si="27"/>
        <v>0.08888888888888889</v>
      </c>
      <c r="J387" s="197">
        <f t="shared" si="27"/>
        <v>0.08888888888888889</v>
      </c>
      <c r="K387" s="197">
        <f t="shared" si="27"/>
        <v>0.6227555555555555</v>
      </c>
      <c r="L387" s="198">
        <f t="shared" si="27"/>
        <v>0.6227555555555554</v>
      </c>
      <c r="M387" s="5"/>
    </row>
    <row r="388" spans="1:13" ht="12.75">
      <c r="A388" s="5"/>
      <c r="B388" s="70"/>
      <c r="C388" s="1"/>
      <c r="D388" s="1"/>
      <c r="E388" s="1"/>
      <c r="F388" s="1"/>
      <c r="G388" s="1"/>
      <c r="H388" s="1"/>
      <c r="I388" s="5"/>
      <c r="J388" s="5"/>
      <c r="K388" s="5"/>
      <c r="L388" s="5"/>
      <c r="M388" s="5"/>
    </row>
    <row r="389" spans="1:13" ht="13.5" thickBot="1">
      <c r="A389" s="5"/>
      <c r="B389" s="70"/>
      <c r="C389" s="1"/>
      <c r="D389" s="1"/>
      <c r="E389" s="1"/>
      <c r="F389" s="1"/>
      <c r="G389" s="1"/>
      <c r="H389" s="1"/>
      <c r="I389" s="5"/>
      <c r="J389" s="5"/>
      <c r="K389" s="5"/>
      <c r="L389" s="5"/>
      <c r="M389" s="5"/>
    </row>
    <row r="390" spans="1:13" ht="13.5" thickBot="1">
      <c r="A390" s="5"/>
      <c r="B390" s="8" t="s">
        <v>191</v>
      </c>
      <c r="C390" s="9"/>
      <c r="D390" s="9"/>
      <c r="E390" s="9"/>
      <c r="F390" s="10"/>
      <c r="G390" s="12"/>
      <c r="H390" s="12"/>
      <c r="I390" s="12"/>
      <c r="J390" s="12"/>
      <c r="K390" s="12"/>
      <c r="L390" s="12"/>
      <c r="M390" s="5"/>
    </row>
    <row r="391" spans="1:13" ht="12.75">
      <c r="A391" s="5"/>
      <c r="B391" s="159" t="s">
        <v>45</v>
      </c>
      <c r="C391" s="143" t="s">
        <v>110</v>
      </c>
      <c r="D391" s="142" t="s">
        <v>111</v>
      </c>
      <c r="E391" s="143" t="s">
        <v>114</v>
      </c>
      <c r="F391" s="146" t="s">
        <v>115</v>
      </c>
      <c r="G391" s="163"/>
      <c r="H391" s="70"/>
      <c r="I391" s="199"/>
      <c r="J391" s="70"/>
      <c r="K391" s="163"/>
      <c r="L391" s="70"/>
      <c r="M391" s="5"/>
    </row>
    <row r="392" spans="1:13" ht="12.75">
      <c r="A392" s="5"/>
      <c r="B392" s="164" t="s">
        <v>46</v>
      </c>
      <c r="C392" s="57" t="s">
        <v>63</v>
      </c>
      <c r="D392" s="93" t="s">
        <v>64</v>
      </c>
      <c r="E392" s="57" t="s">
        <v>63</v>
      </c>
      <c r="F392" s="59" t="s">
        <v>64</v>
      </c>
      <c r="G392" s="26"/>
      <c r="H392" s="26"/>
      <c r="I392" s="26"/>
      <c r="J392" s="26"/>
      <c r="K392" s="26"/>
      <c r="L392" s="26"/>
      <c r="M392" s="5"/>
    </row>
    <row r="393" spans="1:13" ht="12.75">
      <c r="A393" s="5"/>
      <c r="B393" s="14"/>
      <c r="C393" s="57"/>
      <c r="D393" s="93"/>
      <c r="E393" s="57"/>
      <c r="F393" s="13"/>
      <c r="G393" s="12"/>
      <c r="H393" s="12"/>
      <c r="I393" s="12"/>
      <c r="J393" s="12"/>
      <c r="K393" s="12"/>
      <c r="L393" s="12"/>
      <c r="M393" s="5"/>
    </row>
    <row r="394" spans="1:13" ht="12.75">
      <c r="A394" s="5"/>
      <c r="B394" s="190" t="s">
        <v>69</v>
      </c>
      <c r="C394" s="191">
        <f>(C363/$B$220)</f>
        <v>0.5</v>
      </c>
      <c r="D394" s="192">
        <f>(D363/$B$221)</f>
        <v>0.5</v>
      </c>
      <c r="E394" s="191">
        <f>(E363/$B$276)</f>
        <v>0.05000000000000001</v>
      </c>
      <c r="F394" s="193">
        <f>(F363/$B$277)</f>
        <v>0.05</v>
      </c>
      <c r="G394" s="1"/>
      <c r="H394" s="1"/>
      <c r="I394" s="12"/>
      <c r="J394" s="12"/>
      <c r="K394" s="12"/>
      <c r="L394" s="12"/>
      <c r="M394" s="5"/>
    </row>
    <row r="395" spans="1:13" ht="12.75">
      <c r="A395" s="5"/>
      <c r="B395" s="14" t="s">
        <v>70</v>
      </c>
      <c r="C395" s="191">
        <f>(C364/$B$220)</f>
        <v>0.05</v>
      </c>
      <c r="D395" s="192">
        <f>(D364/$B$221)</f>
        <v>0.05</v>
      </c>
      <c r="E395" s="191">
        <f>(E364/$B$276)</f>
        <v>0.10000000000000002</v>
      </c>
      <c r="F395" s="193">
        <f>(F364/$B$277)</f>
        <v>0.1</v>
      </c>
      <c r="G395" s="1"/>
      <c r="H395" s="1"/>
      <c r="I395" s="12"/>
      <c r="J395" s="12"/>
      <c r="K395" s="12"/>
      <c r="L395" s="12"/>
      <c r="M395" s="5"/>
    </row>
    <row r="396" spans="1:13" ht="12.75">
      <c r="A396" s="5"/>
      <c r="B396" s="14" t="s">
        <v>34</v>
      </c>
      <c r="C396" s="191"/>
      <c r="D396" s="192"/>
      <c r="E396" s="191"/>
      <c r="F396" s="193"/>
      <c r="G396" s="1"/>
      <c r="H396" s="1"/>
      <c r="I396" s="12"/>
      <c r="J396" s="12"/>
      <c r="K396" s="12"/>
      <c r="L396" s="12"/>
      <c r="M396" s="5"/>
    </row>
    <row r="397" spans="1:13" ht="12.75">
      <c r="A397" s="5"/>
      <c r="B397" s="14" t="s">
        <v>35</v>
      </c>
      <c r="C397" s="191"/>
      <c r="D397" s="192"/>
      <c r="E397" s="191"/>
      <c r="F397" s="193"/>
      <c r="G397" s="1"/>
      <c r="H397" s="1"/>
      <c r="I397" s="12"/>
      <c r="J397" s="12"/>
      <c r="K397" s="12"/>
      <c r="L397" s="12"/>
      <c r="M397" s="5"/>
    </row>
    <row r="398" spans="1:13" ht="12.75">
      <c r="A398" s="5"/>
      <c r="B398" s="14" t="s">
        <v>36</v>
      </c>
      <c r="C398" s="191">
        <f>(C367/$B$220)</f>
        <v>0.03333333333333333</v>
      </c>
      <c r="D398" s="192">
        <f>(D367/$B$221)</f>
        <v>0.03333333333333333</v>
      </c>
      <c r="E398" s="191">
        <f>(E367/$B$276)</f>
        <v>0.03333333333333333</v>
      </c>
      <c r="F398" s="193">
        <f>(F367/$B$277)</f>
        <v>0.03333333333333333</v>
      </c>
      <c r="G398" s="1"/>
      <c r="H398" s="1"/>
      <c r="I398" s="12"/>
      <c r="J398" s="12"/>
      <c r="K398" s="12"/>
      <c r="L398" s="12"/>
      <c r="M398" s="5"/>
    </row>
    <row r="399" spans="1:13" ht="12.75">
      <c r="A399" s="5"/>
      <c r="B399" s="14" t="s">
        <v>37</v>
      </c>
      <c r="C399" s="191"/>
      <c r="D399" s="192"/>
      <c r="E399" s="191"/>
      <c r="F399" s="193"/>
      <c r="G399" s="1"/>
      <c r="H399" s="1"/>
      <c r="I399" s="12"/>
      <c r="J399" s="12"/>
      <c r="K399" s="12"/>
      <c r="L399" s="12"/>
      <c r="M399" s="5"/>
    </row>
    <row r="400" spans="1:13" ht="12.75">
      <c r="A400" s="5"/>
      <c r="B400" s="14" t="s">
        <v>38</v>
      </c>
      <c r="C400" s="191"/>
      <c r="D400" s="192"/>
      <c r="E400" s="191">
        <f>(E369/$B$276)</f>
        <v>0.025000000000000005</v>
      </c>
      <c r="F400" s="193">
        <f>(F369/$B$277)</f>
        <v>0.025</v>
      </c>
      <c r="G400" s="1"/>
      <c r="H400" s="1"/>
      <c r="I400" s="12"/>
      <c r="J400" s="12"/>
      <c r="K400" s="12"/>
      <c r="L400" s="12"/>
      <c r="M400" s="5"/>
    </row>
    <row r="401" spans="1:13" ht="12.75">
      <c r="A401" s="5"/>
      <c r="B401" s="14" t="s">
        <v>39</v>
      </c>
      <c r="C401" s="191">
        <f>(C370/$B$220)</f>
        <v>0.016666666666666666</v>
      </c>
      <c r="D401" s="192">
        <f>(D370/$B$221)</f>
        <v>0.016666666666666666</v>
      </c>
      <c r="E401" s="191">
        <f>(E370/$B$276)</f>
        <v>0.016666666666666666</v>
      </c>
      <c r="F401" s="193">
        <f>(F370/$B$277)</f>
        <v>0.016666666666666666</v>
      </c>
      <c r="G401" s="1"/>
      <c r="H401" s="1"/>
      <c r="I401" s="12"/>
      <c r="J401" s="12"/>
      <c r="K401" s="12"/>
      <c r="L401" s="12"/>
      <c r="M401" s="5"/>
    </row>
    <row r="402" spans="1:13" ht="13.5" thickBot="1">
      <c r="A402" s="5"/>
      <c r="B402" s="37" t="s">
        <v>3</v>
      </c>
      <c r="C402" s="196">
        <f>SUM(C394:C401)</f>
        <v>0.6000000000000001</v>
      </c>
      <c r="D402" s="200">
        <f>SUM(D394:D401)</f>
        <v>0.6000000000000001</v>
      </c>
      <c r="E402" s="196">
        <f>SUM(E394:E401)</f>
        <v>0.225</v>
      </c>
      <c r="F402" s="198">
        <f>SUM(F394:F401)</f>
        <v>0.225</v>
      </c>
      <c r="G402" s="1"/>
      <c r="H402" s="1"/>
      <c r="I402" s="12"/>
      <c r="J402" s="12"/>
      <c r="K402" s="12"/>
      <c r="L402" s="12"/>
      <c r="M402" s="5"/>
    </row>
    <row r="403" spans="1:13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</row>
    <row r="404" spans="1:13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</row>
    <row r="405" spans="1:13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</row>
    <row r="406" spans="1:13" ht="12.75" customHeight="1">
      <c r="A406" s="5"/>
      <c r="B406" s="264" t="s">
        <v>256</v>
      </c>
      <c r="C406" s="264"/>
      <c r="D406" s="264"/>
      <c r="E406" s="264"/>
      <c r="F406" s="264"/>
      <c r="G406" s="5"/>
      <c r="H406" s="5"/>
      <c r="I406" s="5"/>
      <c r="J406" s="5"/>
      <c r="K406" s="5"/>
      <c r="L406" s="5"/>
      <c r="M406" s="5"/>
    </row>
    <row r="407" spans="1:13" ht="12.75">
      <c r="A407" s="5"/>
      <c r="B407" s="201"/>
      <c r="C407" s="201"/>
      <c r="D407" s="201"/>
      <c r="E407" s="201"/>
      <c r="F407" s="201"/>
      <c r="G407" s="5"/>
      <c r="H407" s="5"/>
      <c r="I407" s="5"/>
      <c r="J407" s="5"/>
      <c r="K407" s="5"/>
      <c r="L407" s="5"/>
      <c r="M407" s="5"/>
    </row>
    <row r="408" spans="1:13" ht="12.75" customHeight="1">
      <c r="A408" s="5"/>
      <c r="B408" s="265" t="s">
        <v>225</v>
      </c>
      <c r="C408" s="265"/>
      <c r="D408" s="265"/>
      <c r="E408" s="201"/>
      <c r="F408" s="201">
        <f>C6</f>
        <v>3122911</v>
      </c>
      <c r="G408" s="5"/>
      <c r="H408" s="5"/>
      <c r="I408" s="5"/>
      <c r="J408" s="5"/>
      <c r="K408" s="5"/>
      <c r="L408" s="5"/>
      <c r="M408" s="5"/>
    </row>
    <row r="409" spans="1:13" ht="12.75" customHeight="1">
      <c r="A409" s="5"/>
      <c r="B409" s="265" t="s">
        <v>226</v>
      </c>
      <c r="C409" s="265"/>
      <c r="D409" s="265"/>
      <c r="E409" s="265"/>
      <c r="F409" s="203">
        <f>E11</f>
        <v>1463396</v>
      </c>
      <c r="G409" s="5"/>
      <c r="H409" s="5"/>
      <c r="I409" s="5"/>
      <c r="J409" s="5"/>
      <c r="K409" s="5"/>
      <c r="L409" s="5"/>
      <c r="M409" s="5"/>
    </row>
    <row r="410" spans="1:13" ht="12.75">
      <c r="A410" s="5"/>
      <c r="B410" s="201"/>
      <c r="C410" s="201"/>
      <c r="D410" s="201"/>
      <c r="E410" s="201"/>
      <c r="F410" s="201"/>
      <c r="G410" s="5"/>
      <c r="H410" s="5"/>
      <c r="I410" s="5"/>
      <c r="J410" s="5"/>
      <c r="K410" s="5"/>
      <c r="L410" s="5"/>
      <c r="M410" s="5"/>
    </row>
    <row r="411" spans="2:6" ht="12.75" customHeight="1">
      <c r="B411" s="265" t="s">
        <v>218</v>
      </c>
      <c r="C411" s="265"/>
      <c r="D411" s="265"/>
      <c r="E411" s="265"/>
      <c r="F411" s="201"/>
    </row>
    <row r="412" spans="2:6" ht="12.75" customHeight="1">
      <c r="B412" s="266" t="s">
        <v>219</v>
      </c>
      <c r="C412" s="266"/>
      <c r="D412" s="201"/>
      <c r="E412" s="201"/>
      <c r="F412" s="203">
        <f>G33</f>
        <v>49651.003908</v>
      </c>
    </row>
    <row r="413" spans="2:6" ht="12.75">
      <c r="B413" s="201"/>
      <c r="C413" s="201"/>
      <c r="D413" s="201"/>
      <c r="E413" s="201"/>
      <c r="F413" s="201"/>
    </row>
    <row r="414" spans="2:6" ht="13.5" thickBot="1">
      <c r="B414" s="201"/>
      <c r="C414" s="201"/>
      <c r="D414" s="201"/>
      <c r="E414" s="201"/>
      <c r="F414" s="201"/>
    </row>
    <row r="415" spans="2:8" ht="12.75" customHeight="1">
      <c r="B415" s="267" t="s">
        <v>220</v>
      </c>
      <c r="C415" s="268"/>
      <c r="D415" s="268"/>
      <c r="E415" s="268"/>
      <c r="F415" s="269"/>
      <c r="G415" s="202"/>
      <c r="H415" s="202"/>
    </row>
    <row r="416" spans="2:8" ht="12.75">
      <c r="B416" s="219"/>
      <c r="C416" s="220"/>
      <c r="D416" s="221"/>
      <c r="E416" s="220"/>
      <c r="F416" s="222"/>
      <c r="G416" s="204"/>
      <c r="H416" s="204"/>
    </row>
    <row r="417" spans="2:8" ht="25.5">
      <c r="B417" s="216" t="s">
        <v>242</v>
      </c>
      <c r="C417" s="228">
        <f>I64</f>
        <v>160.1309986666667</v>
      </c>
      <c r="D417" s="223" t="s">
        <v>241</v>
      </c>
      <c r="E417" s="229" t="s">
        <v>69</v>
      </c>
      <c r="F417" s="230">
        <f aca="true" t="shared" si="28" ref="F417:F424">C331</f>
        <v>8.481012151604938</v>
      </c>
      <c r="H417" s="206"/>
    </row>
    <row r="418" spans="2:8" ht="12.75">
      <c r="B418" s="216"/>
      <c r="C418" s="231"/>
      <c r="D418" s="232"/>
      <c r="E418" s="231" t="s">
        <v>70</v>
      </c>
      <c r="F418" s="230">
        <f t="shared" si="28"/>
        <v>3.392404860641975</v>
      </c>
      <c r="H418" s="206"/>
    </row>
    <row r="419" spans="2:8" ht="12.75">
      <c r="B419" s="216"/>
      <c r="C419" s="231"/>
      <c r="D419" s="232"/>
      <c r="E419" s="231" t="s">
        <v>34</v>
      </c>
      <c r="F419" s="230">
        <f t="shared" si="28"/>
        <v>1.2721518227407407</v>
      </c>
      <c r="H419" s="206"/>
    </row>
    <row r="420" spans="2:8" ht="12.75">
      <c r="B420" s="216"/>
      <c r="C420" s="231"/>
      <c r="D420" s="232"/>
      <c r="E420" s="231" t="s">
        <v>35</v>
      </c>
      <c r="F420" s="230">
        <f t="shared" si="28"/>
        <v>2.5443036454814814</v>
      </c>
      <c r="H420" s="206"/>
    </row>
    <row r="421" spans="2:8" ht="25.5">
      <c r="B421" s="216"/>
      <c r="C421" s="231"/>
      <c r="D421" s="232"/>
      <c r="E421" s="231" t="s">
        <v>36</v>
      </c>
      <c r="F421" s="230">
        <f t="shared" si="28"/>
        <v>1.6962024303209875</v>
      </c>
      <c r="H421" s="206"/>
    </row>
    <row r="422" spans="2:8" ht="12.75">
      <c r="B422" s="216"/>
      <c r="C422" s="231"/>
      <c r="D422" s="232"/>
      <c r="E422" s="231" t="s">
        <v>37</v>
      </c>
      <c r="F422" s="230">
        <f t="shared" si="28"/>
        <v>1.6962024303209875</v>
      </c>
      <c r="H422" s="206"/>
    </row>
    <row r="423" spans="2:8" ht="12.75">
      <c r="B423" s="216"/>
      <c r="C423" s="231"/>
      <c r="D423" s="232"/>
      <c r="E423" s="231" t="s">
        <v>38</v>
      </c>
      <c r="F423" s="230">
        <f t="shared" si="28"/>
        <v>0</v>
      </c>
      <c r="H423" s="206"/>
    </row>
    <row r="424" spans="2:8" ht="12.75">
      <c r="B424" s="216"/>
      <c r="C424" s="231"/>
      <c r="D424" s="232"/>
      <c r="E424" s="231" t="s">
        <v>39</v>
      </c>
      <c r="F424" s="230">
        <f t="shared" si="28"/>
        <v>1.2721518227407407</v>
      </c>
      <c r="H424" s="206"/>
    </row>
    <row r="425" spans="2:6" ht="13.5" thickBot="1">
      <c r="B425" s="218"/>
      <c r="C425" s="233"/>
      <c r="D425" s="234"/>
      <c r="E425" s="233" t="s">
        <v>240</v>
      </c>
      <c r="F425" s="235">
        <f>C340</f>
        <v>20.35442916385185</v>
      </c>
    </row>
    <row r="426" spans="2:6" ht="13.5" thickBot="1">
      <c r="B426" s="236"/>
      <c r="C426" s="236"/>
      <c r="D426" s="236"/>
      <c r="E426" s="236"/>
      <c r="F426" s="236"/>
    </row>
    <row r="427" spans="2:8" ht="12.75" customHeight="1">
      <c r="B427" s="267" t="s">
        <v>221</v>
      </c>
      <c r="C427" s="268"/>
      <c r="D427" s="268"/>
      <c r="E427" s="268"/>
      <c r="F427" s="269"/>
      <c r="G427" s="202"/>
      <c r="H427" s="202"/>
    </row>
    <row r="428" spans="2:8" ht="12.75">
      <c r="B428" s="237"/>
      <c r="C428" s="238"/>
      <c r="D428" s="239"/>
      <c r="E428" s="239"/>
      <c r="F428" s="240"/>
      <c r="G428" s="204"/>
      <c r="H428" s="204"/>
    </row>
    <row r="429" spans="2:6" ht="25.5">
      <c r="B429" s="216" t="s">
        <v>243</v>
      </c>
      <c r="C429" s="241">
        <f>I86</f>
        <v>3.15732698630137</v>
      </c>
      <c r="D429" s="217" t="s">
        <v>244</v>
      </c>
      <c r="E429" s="229" t="s">
        <v>69</v>
      </c>
      <c r="F429" s="230">
        <f>C363</f>
        <v>1.578663493150685</v>
      </c>
    </row>
    <row r="430" spans="2:6" ht="12.75">
      <c r="B430" s="216"/>
      <c r="C430" s="231"/>
      <c r="D430" s="242"/>
      <c r="E430" s="231" t="s">
        <v>70</v>
      </c>
      <c r="F430" s="230">
        <f>C364</f>
        <v>0.15786634931506852</v>
      </c>
    </row>
    <row r="431" spans="2:6" ht="25.5">
      <c r="B431" s="216"/>
      <c r="C431" s="231"/>
      <c r="D431" s="242"/>
      <c r="E431" s="231" t="s">
        <v>36</v>
      </c>
      <c r="F431" s="230">
        <f>C367</f>
        <v>0.10524423287671233</v>
      </c>
    </row>
    <row r="432" spans="2:6" ht="12.75">
      <c r="B432" s="216"/>
      <c r="C432" s="231"/>
      <c r="D432" s="242"/>
      <c r="E432" s="231" t="s">
        <v>39</v>
      </c>
      <c r="F432" s="230">
        <f>C370</f>
        <v>0.05262211643835617</v>
      </c>
    </row>
    <row r="433" spans="2:6" ht="13.5" thickBot="1">
      <c r="B433" s="243"/>
      <c r="C433" s="233"/>
      <c r="D433" s="244"/>
      <c r="E433" s="233" t="s">
        <v>240</v>
      </c>
      <c r="F433" s="235">
        <f>C372</f>
        <v>1.894396191780822</v>
      </c>
    </row>
    <row r="434" spans="2:6" ht="13.5" thickBot="1">
      <c r="B434" s="236"/>
      <c r="C434" s="236"/>
      <c r="D434" s="236"/>
      <c r="E434" s="236"/>
      <c r="F434" s="245"/>
    </row>
    <row r="435" spans="2:8" ht="12.75" customHeight="1">
      <c r="B435" s="267" t="s">
        <v>222</v>
      </c>
      <c r="C435" s="268"/>
      <c r="D435" s="268"/>
      <c r="E435" s="268"/>
      <c r="F435" s="269"/>
      <c r="G435" s="202"/>
      <c r="H435" s="202"/>
    </row>
    <row r="436" spans="2:8" ht="12.75">
      <c r="B436" s="246"/>
      <c r="C436" s="242"/>
      <c r="D436" s="247"/>
      <c r="E436" s="247"/>
      <c r="F436" s="248"/>
      <c r="G436" s="204"/>
      <c r="H436" s="204"/>
    </row>
    <row r="437" spans="2:6" ht="25.5">
      <c r="B437" s="224" t="s">
        <v>242</v>
      </c>
      <c r="C437" s="228">
        <f>I112</f>
        <v>1278.5271569999998</v>
      </c>
      <c r="D437" s="223" t="s">
        <v>244</v>
      </c>
      <c r="E437" s="229" t="s">
        <v>69</v>
      </c>
      <c r="F437" s="249">
        <f aca="true" t="shared" si="29" ref="F437:F442">E331</f>
        <v>81.25750375600003</v>
      </c>
    </row>
    <row r="438" spans="2:6" ht="12.75">
      <c r="B438" s="216"/>
      <c r="C438" s="250"/>
      <c r="D438" s="232"/>
      <c r="E438" s="231" t="s">
        <v>70</v>
      </c>
      <c r="F438" s="251">
        <f t="shared" si="29"/>
        <v>32.50300150240001</v>
      </c>
    </row>
    <row r="439" spans="2:6" ht="12.75">
      <c r="B439" s="216"/>
      <c r="C439" s="250"/>
      <c r="D439" s="232"/>
      <c r="E439" s="231" t="s">
        <v>34</v>
      </c>
      <c r="F439" s="251">
        <f t="shared" si="29"/>
        <v>8.125750375600003</v>
      </c>
    </row>
    <row r="440" spans="2:6" ht="12.75">
      <c r="B440" s="216"/>
      <c r="C440" s="250"/>
      <c r="D440" s="232"/>
      <c r="E440" s="231" t="s">
        <v>35</v>
      </c>
      <c r="F440" s="251">
        <f t="shared" si="29"/>
        <v>24.377251126800008</v>
      </c>
    </row>
    <row r="441" spans="2:6" ht="25.5">
      <c r="B441" s="216"/>
      <c r="C441" s="250"/>
      <c r="D441" s="232"/>
      <c r="E441" s="231" t="s">
        <v>36</v>
      </c>
      <c r="F441" s="251">
        <f t="shared" si="29"/>
        <v>16.251500751200005</v>
      </c>
    </row>
    <row r="442" spans="2:6" ht="12.75">
      <c r="B442" s="216"/>
      <c r="C442" s="250"/>
      <c r="D442" s="232"/>
      <c r="E442" s="231" t="s">
        <v>37</v>
      </c>
      <c r="F442" s="251">
        <f t="shared" si="29"/>
        <v>16.251500751200005</v>
      </c>
    </row>
    <row r="443" spans="2:6" ht="12.75">
      <c r="B443" s="216"/>
      <c r="C443" s="250"/>
      <c r="D443" s="232"/>
      <c r="E443" s="231" t="s">
        <v>39</v>
      </c>
      <c r="F443" s="251">
        <f>E338</f>
        <v>16.251500751200005</v>
      </c>
    </row>
    <row r="444" spans="2:6" ht="13.5" thickBot="1">
      <c r="B444" s="218"/>
      <c r="C444" s="252"/>
      <c r="D444" s="234"/>
      <c r="E444" s="233" t="s">
        <v>240</v>
      </c>
      <c r="F444" s="253">
        <f>E340</f>
        <v>195.0180090144001</v>
      </c>
    </row>
    <row r="445" spans="2:6" ht="13.5" thickBot="1">
      <c r="B445" s="205"/>
      <c r="C445" s="254"/>
      <c r="D445" s="236"/>
      <c r="E445" s="236"/>
      <c r="F445" s="245"/>
    </row>
    <row r="446" spans="2:8" ht="12.75" customHeight="1">
      <c r="B446" s="267" t="s">
        <v>223</v>
      </c>
      <c r="C446" s="268"/>
      <c r="D446" s="268"/>
      <c r="E446" s="268"/>
      <c r="F446" s="269"/>
      <c r="G446" s="202"/>
      <c r="H446" s="202"/>
    </row>
    <row r="447" spans="2:8" ht="12.75">
      <c r="B447" s="246"/>
      <c r="C447" s="242"/>
      <c r="D447" s="247"/>
      <c r="E447" s="242"/>
      <c r="F447" s="255"/>
      <c r="G447" s="204"/>
      <c r="H447" s="204"/>
    </row>
    <row r="448" spans="2:6" ht="25.5">
      <c r="B448" s="224" t="s">
        <v>242</v>
      </c>
      <c r="C448" s="228">
        <f>J134</f>
        <v>144.37903191666666</v>
      </c>
      <c r="D448" s="223" t="s">
        <v>244</v>
      </c>
      <c r="E448" s="229" t="s">
        <v>69</v>
      </c>
      <c r="F448" s="249">
        <f>G331</f>
        <v>4.588044792018518</v>
      </c>
    </row>
    <row r="449" spans="2:6" ht="12.75">
      <c r="B449" s="216"/>
      <c r="C449" s="250"/>
      <c r="D449" s="232"/>
      <c r="E449" s="231" t="s">
        <v>70</v>
      </c>
      <c r="F449" s="251">
        <f aca="true" t="shared" si="30" ref="F449:F455">G332</f>
        <v>9.176089584037037</v>
      </c>
    </row>
    <row r="450" spans="2:6" ht="12.75">
      <c r="B450" s="216"/>
      <c r="C450" s="250"/>
      <c r="D450" s="232"/>
      <c r="E450" s="231" t="s">
        <v>34</v>
      </c>
      <c r="F450" s="251">
        <f t="shared" si="30"/>
        <v>2.294022396009259</v>
      </c>
    </row>
    <row r="451" spans="2:6" ht="12.75">
      <c r="B451" s="216"/>
      <c r="C451" s="250"/>
      <c r="D451" s="232"/>
      <c r="E451" s="231" t="s">
        <v>35</v>
      </c>
      <c r="F451" s="251">
        <f t="shared" si="30"/>
        <v>6.882067188027778</v>
      </c>
    </row>
    <row r="452" spans="2:6" ht="25.5">
      <c r="B452" s="216"/>
      <c r="C452" s="250"/>
      <c r="D452" s="232"/>
      <c r="E452" s="231" t="s">
        <v>36</v>
      </c>
      <c r="F452" s="251">
        <f t="shared" si="30"/>
        <v>4.588044792018518</v>
      </c>
    </row>
    <row r="453" spans="2:6" ht="12.75">
      <c r="B453" s="216"/>
      <c r="C453" s="250"/>
      <c r="D453" s="232"/>
      <c r="E453" s="231" t="s">
        <v>37</v>
      </c>
      <c r="F453" s="251">
        <f t="shared" si="30"/>
        <v>4.588044792018518</v>
      </c>
    </row>
    <row r="454" spans="2:6" ht="12.75">
      <c r="B454" s="216"/>
      <c r="C454" s="250"/>
      <c r="D454" s="232"/>
      <c r="E454" s="231" t="s">
        <v>38</v>
      </c>
      <c r="F454" s="251">
        <f t="shared" si="30"/>
        <v>1.1470111980046296</v>
      </c>
    </row>
    <row r="455" spans="2:6" ht="12.75">
      <c r="B455" s="216"/>
      <c r="C455" s="250"/>
      <c r="D455" s="232"/>
      <c r="E455" s="231" t="s">
        <v>39</v>
      </c>
      <c r="F455" s="251">
        <f t="shared" si="30"/>
        <v>3.441033594013889</v>
      </c>
    </row>
    <row r="456" spans="2:6" ht="13.5" thickBot="1">
      <c r="B456" s="218"/>
      <c r="C456" s="252"/>
      <c r="D456" s="234"/>
      <c r="E456" s="233" t="s">
        <v>240</v>
      </c>
      <c r="F456" s="253">
        <f>G340</f>
        <v>36.70435833614814</v>
      </c>
    </row>
    <row r="457" spans="2:6" ht="13.5" thickBot="1">
      <c r="B457" s="205"/>
      <c r="C457" s="254"/>
      <c r="D457" s="236"/>
      <c r="E457" s="236"/>
      <c r="F457" s="245"/>
    </row>
    <row r="458" spans="2:8" ht="12.75" customHeight="1">
      <c r="B458" s="267" t="s">
        <v>224</v>
      </c>
      <c r="C458" s="268"/>
      <c r="D458" s="268"/>
      <c r="E458" s="268"/>
      <c r="F458" s="269"/>
      <c r="G458" s="202"/>
      <c r="H458" s="202"/>
    </row>
    <row r="459" spans="2:8" ht="12.75">
      <c r="B459" s="246"/>
      <c r="C459" s="242"/>
      <c r="D459" s="247"/>
      <c r="E459" s="247"/>
      <c r="F459" s="255"/>
      <c r="G459" s="204"/>
      <c r="H459" s="204"/>
    </row>
    <row r="460" spans="2:6" ht="25.5">
      <c r="B460" s="224" t="s">
        <v>243</v>
      </c>
      <c r="C460" s="228">
        <f>I158</f>
        <v>85.07969803315068</v>
      </c>
      <c r="D460" s="223" t="s">
        <v>244</v>
      </c>
      <c r="E460" s="229" t="s">
        <v>69</v>
      </c>
      <c r="F460" s="225">
        <f>E363</f>
        <v>4.253984901657534</v>
      </c>
    </row>
    <row r="461" spans="2:6" ht="12.75">
      <c r="B461" s="216"/>
      <c r="C461" s="250"/>
      <c r="D461" s="232"/>
      <c r="E461" s="231" t="s">
        <v>70</v>
      </c>
      <c r="F461" s="226">
        <f>E364</f>
        <v>8.507969803315069</v>
      </c>
    </row>
    <row r="462" spans="2:6" ht="25.5">
      <c r="B462" s="216"/>
      <c r="C462" s="250"/>
      <c r="D462" s="232"/>
      <c r="E462" s="231" t="s">
        <v>36</v>
      </c>
      <c r="F462" s="226">
        <f>E367</f>
        <v>2.8359899344383557</v>
      </c>
    </row>
    <row r="463" spans="2:6" ht="12.75">
      <c r="B463" s="216"/>
      <c r="C463" s="250"/>
      <c r="D463" s="232"/>
      <c r="E463" s="231" t="s">
        <v>37</v>
      </c>
      <c r="F463" s="226">
        <f>E368</f>
        <v>2.126992450828767</v>
      </c>
    </row>
    <row r="464" spans="2:6" ht="12.75">
      <c r="B464" s="216"/>
      <c r="C464" s="250"/>
      <c r="D464" s="232"/>
      <c r="E464" s="231" t="s">
        <v>38</v>
      </c>
      <c r="F464" s="226">
        <f>E369</f>
        <v>2.126992450828767</v>
      </c>
    </row>
    <row r="465" spans="2:6" ht="12.75">
      <c r="B465" s="216"/>
      <c r="C465" s="250"/>
      <c r="D465" s="232"/>
      <c r="E465" s="231" t="s">
        <v>39</v>
      </c>
      <c r="F465" s="226">
        <f>E370</f>
        <v>1.4179949672191778</v>
      </c>
    </row>
    <row r="466" spans="2:6" ht="13.5" thickBot="1">
      <c r="B466" s="218"/>
      <c r="C466" s="252"/>
      <c r="D466" s="234"/>
      <c r="E466" s="233" t="s">
        <v>240</v>
      </c>
      <c r="F466" s="227">
        <f>E372</f>
        <v>21.269924508287666</v>
      </c>
    </row>
    <row r="467" spans="2:6" ht="13.5" thickBot="1">
      <c r="B467" s="205"/>
      <c r="C467" s="254"/>
      <c r="D467" s="236"/>
      <c r="E467" s="236"/>
      <c r="F467" s="256"/>
    </row>
    <row r="468" spans="2:8" ht="12.75">
      <c r="B468" s="267" t="s">
        <v>227</v>
      </c>
      <c r="C468" s="268"/>
      <c r="D468" s="268"/>
      <c r="E468" s="268"/>
      <c r="F468" s="269"/>
      <c r="G468" s="202"/>
      <c r="H468" s="202"/>
    </row>
    <row r="469" spans="2:8" ht="12.75" customHeight="1">
      <c r="B469" s="246"/>
      <c r="C469" s="242"/>
      <c r="D469" s="247"/>
      <c r="E469" s="247"/>
      <c r="F469" s="248"/>
      <c r="G469" s="204"/>
      <c r="H469" s="204"/>
    </row>
    <row r="470" spans="2:6" ht="38.25">
      <c r="B470" s="224" t="s">
        <v>245</v>
      </c>
      <c r="C470" s="228">
        <f>H183</f>
        <v>165.50334636000002</v>
      </c>
      <c r="D470" s="223" t="s">
        <v>244</v>
      </c>
      <c r="E470" s="229" t="s">
        <v>70</v>
      </c>
      <c r="F470" s="225">
        <f>I332</f>
        <v>5.516778212000001</v>
      </c>
    </row>
    <row r="471" spans="2:6" ht="25.5">
      <c r="B471" s="257"/>
      <c r="C471" s="250"/>
      <c r="D471" s="232"/>
      <c r="E471" s="231" t="s">
        <v>36</v>
      </c>
      <c r="F471" s="226">
        <f>I335</f>
        <v>5.516778212000001</v>
      </c>
    </row>
    <row r="472" spans="2:6" ht="12.75">
      <c r="B472" s="257"/>
      <c r="C472" s="250"/>
      <c r="D472" s="232"/>
      <c r="E472" s="231" t="s">
        <v>37</v>
      </c>
      <c r="F472" s="226">
        <f>I336</f>
        <v>3.677852141333334</v>
      </c>
    </row>
    <row r="473" spans="2:6" ht="12.75">
      <c r="B473" s="257"/>
      <c r="C473" s="250"/>
      <c r="D473" s="232"/>
      <c r="E473" s="231" t="s">
        <v>38</v>
      </c>
      <c r="F473" s="226">
        <f>I337</f>
        <v>3.677852141333334</v>
      </c>
    </row>
    <row r="474" spans="2:6" ht="13.5" thickBot="1">
      <c r="B474" s="243"/>
      <c r="C474" s="252"/>
      <c r="D474" s="234"/>
      <c r="E474" s="233" t="s">
        <v>240</v>
      </c>
      <c r="F474" s="227">
        <f>I340</f>
        <v>18.38926070666667</v>
      </c>
    </row>
    <row r="475" spans="2:6" ht="13.5" thickBot="1">
      <c r="B475" s="236"/>
      <c r="C475" s="254"/>
      <c r="D475" s="236"/>
      <c r="E475" s="236"/>
      <c r="F475" s="256"/>
    </row>
    <row r="476" spans="2:8" ht="12.75">
      <c r="B476" s="267" t="s">
        <v>228</v>
      </c>
      <c r="C476" s="268"/>
      <c r="D476" s="268"/>
      <c r="E476" s="268"/>
      <c r="F476" s="269"/>
      <c r="G476" s="202"/>
      <c r="H476" s="202"/>
    </row>
    <row r="477" spans="2:8" ht="12.75" customHeight="1">
      <c r="B477" s="246"/>
      <c r="C477" s="242"/>
      <c r="D477" s="247"/>
      <c r="E477" s="247"/>
      <c r="F477" s="248"/>
      <c r="G477" s="204"/>
      <c r="H477" s="204"/>
    </row>
    <row r="478" spans="2:6" ht="38.25">
      <c r="B478" s="224" t="s">
        <v>229</v>
      </c>
      <c r="C478" s="228">
        <f>C295</f>
        <v>15</v>
      </c>
      <c r="D478" s="223" t="s">
        <v>244</v>
      </c>
      <c r="E478" s="229" t="s">
        <v>69</v>
      </c>
      <c r="F478" s="225">
        <f aca="true" t="shared" si="31" ref="F478:F485">K331</f>
        <v>0</v>
      </c>
    </row>
    <row r="479" spans="2:6" ht="12.75">
      <c r="B479" s="257"/>
      <c r="C479" s="231"/>
      <c r="D479" s="232"/>
      <c r="E479" s="231" t="s">
        <v>70</v>
      </c>
      <c r="F479" s="226">
        <f t="shared" si="31"/>
        <v>0.8</v>
      </c>
    </row>
    <row r="480" spans="2:6" ht="12.75">
      <c r="B480" s="246"/>
      <c r="C480" s="258"/>
      <c r="D480" s="259"/>
      <c r="E480" s="231" t="s">
        <v>34</v>
      </c>
      <c r="F480" s="226">
        <f t="shared" si="31"/>
        <v>0</v>
      </c>
    </row>
    <row r="481" spans="2:6" ht="12.75">
      <c r="B481" s="246"/>
      <c r="C481" s="258"/>
      <c r="D481" s="259"/>
      <c r="E481" s="231" t="s">
        <v>35</v>
      </c>
      <c r="F481" s="226">
        <f t="shared" si="31"/>
        <v>0</v>
      </c>
    </row>
    <row r="482" spans="2:6" ht="25.5">
      <c r="B482" s="246"/>
      <c r="C482" s="258"/>
      <c r="D482" s="259"/>
      <c r="E482" s="231" t="s">
        <v>36</v>
      </c>
      <c r="F482" s="226">
        <f t="shared" si="31"/>
        <v>0.8</v>
      </c>
    </row>
    <row r="483" spans="2:6" ht="12.75">
      <c r="B483" s="246"/>
      <c r="C483" s="258"/>
      <c r="D483" s="259"/>
      <c r="E483" s="231" t="s">
        <v>37</v>
      </c>
      <c r="F483" s="226">
        <f t="shared" si="31"/>
        <v>0.8</v>
      </c>
    </row>
    <row r="484" spans="2:6" ht="12.75">
      <c r="B484" s="246"/>
      <c r="C484" s="258"/>
      <c r="D484" s="259"/>
      <c r="E484" s="231" t="s">
        <v>38</v>
      </c>
      <c r="F484" s="226">
        <f t="shared" si="31"/>
        <v>0.8</v>
      </c>
    </row>
    <row r="485" spans="2:6" ht="12.75">
      <c r="B485" s="246"/>
      <c r="C485" s="258"/>
      <c r="D485" s="259"/>
      <c r="E485" s="231" t="s">
        <v>39</v>
      </c>
      <c r="F485" s="226">
        <f t="shared" si="31"/>
        <v>0</v>
      </c>
    </row>
    <row r="486" spans="2:6" ht="13.5" thickBot="1">
      <c r="B486" s="260"/>
      <c r="C486" s="261"/>
      <c r="D486" s="262"/>
      <c r="E486" s="233" t="s">
        <v>240</v>
      </c>
      <c r="F486" s="227">
        <f>K340</f>
        <v>3.2</v>
      </c>
    </row>
    <row r="488" spans="5:6" ht="12.75">
      <c r="E488" s="201"/>
      <c r="F488" s="206"/>
    </row>
  </sheetData>
  <sheetProtection password="DEA3" sheet="1" objects="1" scenarios="1" selectLockedCells="1"/>
  <mergeCells count="12">
    <mergeCell ref="B446:F446"/>
    <mergeCell ref="B458:F458"/>
    <mergeCell ref="B468:F468"/>
    <mergeCell ref="B476:F476"/>
    <mergeCell ref="B412:C412"/>
    <mergeCell ref="B415:F415"/>
    <mergeCell ref="B427:F427"/>
    <mergeCell ref="B435:F435"/>
    <mergeCell ref="B406:F406"/>
    <mergeCell ref="B408:D408"/>
    <mergeCell ref="B409:E409"/>
    <mergeCell ref="B411:E41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88"/>
  <sheetViews>
    <sheetView tabSelected="1" zoomScale="70" zoomScaleNormal="70" workbookViewId="0" topLeftCell="A1">
      <selection activeCell="D27" sqref="D27"/>
    </sheetView>
  </sheetViews>
  <sheetFormatPr defaultColWidth="9.140625" defaultRowHeight="12.75"/>
  <cols>
    <col min="1" max="1" width="8.8515625" style="6" customWidth="1"/>
    <col min="2" max="13" width="12.7109375" style="6" customWidth="1"/>
    <col min="14" max="16384" width="8.8515625" style="6" customWidth="1"/>
  </cols>
  <sheetData>
    <row r="1" spans="1:13" ht="18">
      <c r="A1" s="3" t="s">
        <v>99</v>
      </c>
      <c r="B1" s="4"/>
      <c r="C1" s="4"/>
      <c r="D1" s="4"/>
      <c r="E1" s="4"/>
      <c r="F1" s="4"/>
      <c r="G1" s="4"/>
      <c r="H1" s="4"/>
      <c r="I1" s="5"/>
      <c r="J1" s="5"/>
      <c r="K1" s="5"/>
      <c r="L1" s="5"/>
      <c r="M1" s="5"/>
    </row>
    <row r="2" spans="1:13" ht="18">
      <c r="A2" s="3" t="s">
        <v>100</v>
      </c>
      <c r="B2" s="4"/>
      <c r="C2" s="4"/>
      <c r="D2" s="4"/>
      <c r="E2" s="4"/>
      <c r="F2" s="3" t="s">
        <v>214</v>
      </c>
      <c r="G2" s="3"/>
      <c r="H2" s="4"/>
      <c r="I2" s="5"/>
      <c r="J2" s="5"/>
      <c r="K2" s="5"/>
      <c r="L2" s="5"/>
      <c r="M2" s="5"/>
    </row>
    <row r="3" spans="1:13" ht="13.5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2.75">
      <c r="A4" s="7" t="s">
        <v>0</v>
      </c>
      <c r="B4" s="8" t="s">
        <v>152</v>
      </c>
      <c r="C4" s="9"/>
      <c r="D4" s="10"/>
      <c r="E4" s="5"/>
      <c r="F4" s="5"/>
      <c r="G4" s="5"/>
      <c r="H4" s="5"/>
      <c r="I4" s="5"/>
      <c r="J4" s="5"/>
      <c r="K4" s="5"/>
      <c r="L4" s="5"/>
      <c r="M4" s="5"/>
    </row>
    <row r="5" spans="1:13" ht="12.75">
      <c r="A5" s="5"/>
      <c r="B5" s="11"/>
      <c r="C5" s="12"/>
      <c r="D5" s="13"/>
      <c r="E5" s="5"/>
      <c r="F5" s="5"/>
      <c r="G5" s="5"/>
      <c r="H5" s="5"/>
      <c r="I5" s="5"/>
      <c r="J5" s="5"/>
      <c r="K5" s="5"/>
      <c r="L5" s="5"/>
      <c r="M5" s="5"/>
    </row>
    <row r="6" spans="1:13" ht="12.75">
      <c r="A6" s="5"/>
      <c r="B6" s="14"/>
      <c r="C6" s="207">
        <v>5273642</v>
      </c>
      <c r="D6" s="13"/>
      <c r="E6" s="5"/>
      <c r="F6" s="5"/>
      <c r="G6" s="5"/>
      <c r="H6" s="5"/>
      <c r="I6" s="5"/>
      <c r="J6" s="5"/>
      <c r="K6" s="5"/>
      <c r="L6" s="5"/>
      <c r="M6" s="5"/>
    </row>
    <row r="7" spans="1:13" ht="13.5" thickBot="1">
      <c r="A7" s="5"/>
      <c r="B7" s="15"/>
      <c r="C7" s="16"/>
      <c r="D7" s="17"/>
      <c r="E7" s="5"/>
      <c r="F7" s="5"/>
      <c r="G7" s="5"/>
      <c r="H7" s="5"/>
      <c r="I7" s="5"/>
      <c r="J7" s="5"/>
      <c r="K7" s="5"/>
      <c r="L7" s="5"/>
      <c r="M7" s="5"/>
    </row>
    <row r="8" spans="1:13" ht="13.5" thickBo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2.75">
      <c r="A9" s="5"/>
      <c r="B9" s="8" t="s">
        <v>1</v>
      </c>
      <c r="C9" s="9"/>
      <c r="D9" s="9"/>
      <c r="E9" s="10"/>
      <c r="F9" s="5"/>
      <c r="G9" s="5"/>
      <c r="H9" s="5"/>
      <c r="I9" s="5"/>
      <c r="J9" s="5"/>
      <c r="K9" s="5"/>
      <c r="L9" s="5"/>
      <c r="M9" s="5"/>
    </row>
    <row r="10" spans="1:13" ht="12.75">
      <c r="A10" s="5"/>
      <c r="B10" s="14"/>
      <c r="C10" s="12"/>
      <c r="D10" s="18" t="s">
        <v>2</v>
      </c>
      <c r="E10" s="19" t="s">
        <v>3</v>
      </c>
      <c r="F10" s="5"/>
      <c r="G10" s="5"/>
      <c r="H10" s="5"/>
      <c r="I10" s="117"/>
      <c r="J10" s="5"/>
      <c r="K10" s="5"/>
      <c r="L10" s="5"/>
      <c r="M10" s="5"/>
    </row>
    <row r="11" spans="1:13" ht="12.75">
      <c r="A11" s="5"/>
      <c r="B11" s="14" t="s">
        <v>153</v>
      </c>
      <c r="C11" s="12"/>
      <c r="D11" s="1">
        <f>+E11/C6*100</f>
        <v>52.57000759626839</v>
      </c>
      <c r="E11" s="207">
        <v>2772354</v>
      </c>
      <c r="F11" s="20"/>
      <c r="G11" s="5"/>
      <c r="H11" s="5"/>
      <c r="I11" s="117"/>
      <c r="J11" s="5"/>
      <c r="K11" s="5"/>
      <c r="L11" s="5"/>
      <c r="M11" s="5"/>
    </row>
    <row r="12" spans="1:13" ht="13.5" thickBot="1">
      <c r="A12" s="5"/>
      <c r="B12" s="15" t="s">
        <v>154</v>
      </c>
      <c r="C12" s="16"/>
      <c r="D12" s="2">
        <f>+E12/C6*100</f>
        <v>47.42999240373161</v>
      </c>
      <c r="E12" s="214">
        <f>+C6-E11</f>
        <v>2501288</v>
      </c>
      <c r="F12" s="5"/>
      <c r="G12" s="5"/>
      <c r="H12" s="5"/>
      <c r="I12" s="5"/>
      <c r="J12" s="5"/>
      <c r="K12" s="5"/>
      <c r="L12" s="5"/>
      <c r="M12" s="5"/>
    </row>
    <row r="13" spans="1:13" ht="12.75">
      <c r="A13" s="5"/>
      <c r="B13" s="12"/>
      <c r="C13" s="12"/>
      <c r="D13" s="18"/>
      <c r="E13" s="21"/>
      <c r="F13" s="5"/>
      <c r="G13" s="5"/>
      <c r="H13" s="5"/>
      <c r="I13" s="5"/>
      <c r="J13" s="5"/>
      <c r="K13" s="5"/>
      <c r="L13" s="5"/>
      <c r="M13" s="5"/>
    </row>
    <row r="14" spans="1:13" ht="13.5" thickBot="1">
      <c r="A14" s="5"/>
      <c r="B14" s="12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5.75">
      <c r="A15" s="7" t="s">
        <v>4</v>
      </c>
      <c r="B15" s="22" t="s">
        <v>103</v>
      </c>
      <c r="C15" s="9"/>
      <c r="D15" s="9"/>
      <c r="E15" s="9"/>
      <c r="F15" s="9"/>
      <c r="G15" s="9"/>
      <c r="H15" s="10"/>
      <c r="I15" s="12"/>
      <c r="J15" s="12"/>
      <c r="K15" s="5"/>
      <c r="L15" s="5"/>
      <c r="M15" s="5"/>
    </row>
    <row r="16" spans="1:13" ht="12.75">
      <c r="A16" s="5"/>
      <c r="B16" s="11" t="s">
        <v>108</v>
      </c>
      <c r="C16" s="12"/>
      <c r="D16" s="23" t="s">
        <v>5</v>
      </c>
      <c r="E16" s="24" t="s">
        <v>77</v>
      </c>
      <c r="F16" s="23" t="s">
        <v>6</v>
      </c>
      <c r="G16" s="23" t="s">
        <v>13</v>
      </c>
      <c r="H16" s="25" t="s">
        <v>51</v>
      </c>
      <c r="I16" s="26"/>
      <c r="J16" s="12"/>
      <c r="K16" s="5"/>
      <c r="L16" s="5"/>
      <c r="M16" s="5"/>
    </row>
    <row r="17" spans="1:13" ht="12.75">
      <c r="A17" s="5"/>
      <c r="B17" s="11"/>
      <c r="C17" s="12"/>
      <c r="D17" s="27" t="s">
        <v>7</v>
      </c>
      <c r="E17" s="28" t="s">
        <v>78</v>
      </c>
      <c r="F17" s="27" t="s">
        <v>8</v>
      </c>
      <c r="G17" s="27" t="s">
        <v>52</v>
      </c>
      <c r="H17" s="29" t="s">
        <v>54</v>
      </c>
      <c r="I17" s="26"/>
      <c r="J17" s="12"/>
      <c r="K17" s="5"/>
      <c r="L17" s="5"/>
      <c r="M17" s="5"/>
    </row>
    <row r="18" spans="1:13" ht="12.75">
      <c r="A18" s="5"/>
      <c r="B18" s="11"/>
      <c r="C18" s="12"/>
      <c r="D18" s="27" t="s">
        <v>9</v>
      </c>
      <c r="E18" s="30" t="s">
        <v>81</v>
      </c>
      <c r="F18" s="27" t="s">
        <v>10</v>
      </c>
      <c r="G18" s="31"/>
      <c r="H18" s="32"/>
      <c r="I18" s="26"/>
      <c r="J18" s="12"/>
      <c r="K18" s="5"/>
      <c r="L18" s="5"/>
      <c r="M18" s="5"/>
    </row>
    <row r="19" spans="1:13" ht="12.75">
      <c r="A19" s="5"/>
      <c r="B19" s="14" t="s">
        <v>85</v>
      </c>
      <c r="C19" s="12"/>
      <c r="D19" s="207">
        <v>5</v>
      </c>
      <c r="E19" s="33">
        <f>(D19/($D$19+$D$20+$D$21+$D$22+$D$23+$D$25+$D$27+$D$28+$D$29+$D$30+$D$31+$D$32)*(17-($E$24+$E$26)))</f>
        <v>1.24</v>
      </c>
      <c r="F19" s="34">
        <f>(E19/100)*E11</f>
        <v>34377.1896</v>
      </c>
      <c r="G19" s="34">
        <f>(F19*30/100)</f>
        <v>10313.15688</v>
      </c>
      <c r="H19" s="35">
        <f aca="true" t="shared" si="0" ref="H19:H32">(F19*100/100)</f>
        <v>34377.1896</v>
      </c>
      <c r="I19" s="36"/>
      <c r="J19" s="12"/>
      <c r="K19" s="5"/>
      <c r="L19" s="5"/>
      <c r="M19" s="5"/>
    </row>
    <row r="20" spans="1:13" ht="12.75">
      <c r="A20" s="5"/>
      <c r="B20" s="14" t="s">
        <v>86</v>
      </c>
      <c r="C20" s="12"/>
      <c r="D20" s="207">
        <v>4</v>
      </c>
      <c r="E20" s="33">
        <f>(D20/($D$19+$D$20+$D$21+$D$22+$D$23+$D$25+$D$27+$D$28+$D$29+$D$30+$D$31+$D$32)*(17-($E$24+$E$26)))</f>
        <v>0.992</v>
      </c>
      <c r="F20" s="34">
        <f>(E20/100)*E11</f>
        <v>27501.75168</v>
      </c>
      <c r="G20" s="34">
        <f>(F20*20/100)</f>
        <v>5500.3503359999995</v>
      </c>
      <c r="H20" s="35">
        <f t="shared" si="0"/>
        <v>27501.75168</v>
      </c>
      <c r="I20" s="18"/>
      <c r="J20" s="12"/>
      <c r="K20" s="5"/>
      <c r="L20" s="5"/>
      <c r="M20" s="5"/>
    </row>
    <row r="21" spans="1:13" ht="12.75">
      <c r="A21" s="5"/>
      <c r="B21" s="14" t="s">
        <v>87</v>
      </c>
      <c r="C21" s="12"/>
      <c r="D21" s="207">
        <v>6</v>
      </c>
      <c r="E21" s="33">
        <f>(D21/($D$19+$D$20+$D$21+$D$22+$D$23+$D$25+$D$27+$D$28+$D$29+$D$30+$D$31+$D$32)*(17-($E$24+$E$26)))</f>
        <v>1.488</v>
      </c>
      <c r="F21" s="34">
        <f>(E21/100)*E11</f>
        <v>41252.627519999995</v>
      </c>
      <c r="G21" s="34">
        <f>(F21*20/100)</f>
        <v>8250.525503999997</v>
      </c>
      <c r="H21" s="35">
        <f t="shared" si="0"/>
        <v>41252.627519999995</v>
      </c>
      <c r="I21" s="18"/>
      <c r="J21" s="12"/>
      <c r="K21" s="5"/>
      <c r="L21" s="5"/>
      <c r="M21" s="5"/>
    </row>
    <row r="22" spans="1:13" ht="12.75">
      <c r="A22" s="5"/>
      <c r="B22" s="14" t="s">
        <v>88</v>
      </c>
      <c r="C22" s="12"/>
      <c r="D22" s="207">
        <v>5</v>
      </c>
      <c r="E22" s="33">
        <f>(D22/($D$19+$D$20+$D$21+$D$22+$D$23+$D$25+$D$27+$D$28+$D$29+$D$30+$D$31+$D$32)*(17-($E$24+$E$26)))</f>
        <v>1.24</v>
      </c>
      <c r="F22" s="34">
        <f>(E22/100)*E11</f>
        <v>34377.1896</v>
      </c>
      <c r="G22" s="34">
        <f>(F22*10/100)</f>
        <v>3437.7189599999997</v>
      </c>
      <c r="H22" s="35">
        <f t="shared" si="0"/>
        <v>34377.1896</v>
      </c>
      <c r="I22" s="18"/>
      <c r="J22" s="12"/>
      <c r="K22" s="5"/>
      <c r="L22" s="5"/>
      <c r="M22" s="5"/>
    </row>
    <row r="23" spans="1:13" ht="12.75">
      <c r="A23" s="5"/>
      <c r="B23" s="14" t="s">
        <v>89</v>
      </c>
      <c r="C23" s="12"/>
      <c r="D23" s="207">
        <v>4</v>
      </c>
      <c r="E23" s="33">
        <f>(D23/($D$19+$D$20+$D$21+$D$22+$D$23+$D$25+$D$27+$D$28+$D$29+$D$30+$D$31+$D$32)*(17-($E$24+$E$26)))</f>
        <v>0.992</v>
      </c>
      <c r="F23" s="34">
        <f>(E23/100)*E11</f>
        <v>27501.75168</v>
      </c>
      <c r="G23" s="34">
        <f>(F23*10/100)</f>
        <v>2750.1751679999998</v>
      </c>
      <c r="H23" s="35">
        <f t="shared" si="0"/>
        <v>27501.75168</v>
      </c>
      <c r="I23" s="18"/>
      <c r="J23" s="12"/>
      <c r="K23" s="5"/>
      <c r="L23" s="5"/>
      <c r="M23" s="5"/>
    </row>
    <row r="24" spans="1:13" ht="12.75">
      <c r="A24" s="5"/>
      <c r="B24" s="14" t="s">
        <v>90</v>
      </c>
      <c r="C24" s="12"/>
      <c r="D24" s="207">
        <v>0.5</v>
      </c>
      <c r="E24" s="33">
        <f>(D24*1)</f>
        <v>0.5</v>
      </c>
      <c r="F24" s="34">
        <f>(E24/100)*E11</f>
        <v>13861.77</v>
      </c>
      <c r="G24" s="34">
        <f>(F24*50/100)</f>
        <v>6930.885</v>
      </c>
      <c r="H24" s="35">
        <f t="shared" si="0"/>
        <v>13861.77</v>
      </c>
      <c r="I24" s="18"/>
      <c r="J24" s="12"/>
      <c r="K24" s="5"/>
      <c r="L24" s="5"/>
      <c r="M24" s="5"/>
    </row>
    <row r="25" spans="1:13" ht="12.75">
      <c r="A25" s="5"/>
      <c r="B25" s="14" t="s">
        <v>91</v>
      </c>
      <c r="C25" s="12"/>
      <c r="D25" s="207">
        <v>8</v>
      </c>
      <c r="E25" s="33">
        <f>(D25/($D$19+$D$20+$D$21+$D$22+$D$23+$D$25+$D$27+$D$28+$D$29+$D$30+$D$31+$D$32)*(17-($E$24+$E$26)))</f>
        <v>1.984</v>
      </c>
      <c r="F25" s="34">
        <f>(E25/100)*E11</f>
        <v>55003.50336</v>
      </c>
      <c r="G25" s="34">
        <f>(F25*30/100)</f>
        <v>16501.051008000002</v>
      </c>
      <c r="H25" s="35">
        <f t="shared" si="0"/>
        <v>55003.50336</v>
      </c>
      <c r="I25" s="18"/>
      <c r="J25" s="12"/>
      <c r="K25" s="5"/>
      <c r="L25" s="5"/>
      <c r="M25" s="5"/>
    </row>
    <row r="26" spans="1:13" ht="12.75">
      <c r="A26" s="5"/>
      <c r="B26" s="14" t="s">
        <v>92</v>
      </c>
      <c r="C26" s="12"/>
      <c r="D26" s="207">
        <v>1</v>
      </c>
      <c r="E26" s="33">
        <f>(D26*1)</f>
        <v>1</v>
      </c>
      <c r="F26" s="34">
        <f>(E26/100)*E11</f>
        <v>27723.54</v>
      </c>
      <c r="G26" s="34">
        <f>(F26*50/100)</f>
        <v>13861.77</v>
      </c>
      <c r="H26" s="35">
        <f t="shared" si="0"/>
        <v>27723.54</v>
      </c>
      <c r="I26" s="18"/>
      <c r="J26" s="12"/>
      <c r="K26" s="5"/>
      <c r="L26" s="5"/>
      <c r="M26" s="5"/>
    </row>
    <row r="27" spans="1:13" ht="12.75">
      <c r="A27" s="5"/>
      <c r="B27" s="14" t="s">
        <v>126</v>
      </c>
      <c r="C27" s="12"/>
      <c r="D27" s="207">
        <v>0.5</v>
      </c>
      <c r="E27" s="33">
        <f aca="true" t="shared" si="1" ref="E27:E32">(D27/($D$19+$D$20+$D$21+$D$22+$D$23+$D$25+$D$27+$D$28+$D$29+$D$30+$D$31+$D$32)*(17-($E$24+$E$26)))</f>
        <v>0.124</v>
      </c>
      <c r="F27" s="34">
        <f>(E27/100)*E12</f>
        <v>3101.59712</v>
      </c>
      <c r="G27" s="34">
        <f>(F27*10/100)</f>
        <v>310.159712</v>
      </c>
      <c r="H27" s="35">
        <f t="shared" si="0"/>
        <v>3101.59712</v>
      </c>
      <c r="I27" s="18"/>
      <c r="J27" s="12"/>
      <c r="K27" s="5"/>
      <c r="L27" s="5"/>
      <c r="M27" s="5"/>
    </row>
    <row r="28" spans="1:13" ht="12.75">
      <c r="A28" s="5"/>
      <c r="B28" s="14" t="s">
        <v>93</v>
      </c>
      <c r="C28" s="12"/>
      <c r="D28" s="207">
        <v>3</v>
      </c>
      <c r="E28" s="33">
        <f t="shared" si="1"/>
        <v>0.744</v>
      </c>
      <c r="F28" s="34">
        <f>(E28/100)*E11</f>
        <v>20626.313759999997</v>
      </c>
      <c r="G28" s="34">
        <f>(F28*10/100)</f>
        <v>2062.6313759999994</v>
      </c>
      <c r="H28" s="35">
        <f t="shared" si="0"/>
        <v>20626.313759999997</v>
      </c>
      <c r="I28" s="18"/>
      <c r="J28" s="12"/>
      <c r="K28" s="5"/>
      <c r="L28" s="5"/>
      <c r="M28" s="5"/>
    </row>
    <row r="29" spans="1:13" ht="12.75">
      <c r="A29" s="5"/>
      <c r="B29" s="14" t="s">
        <v>94</v>
      </c>
      <c r="C29" s="12"/>
      <c r="D29" s="207">
        <v>3</v>
      </c>
      <c r="E29" s="33">
        <f t="shared" si="1"/>
        <v>0.744</v>
      </c>
      <c r="F29" s="34">
        <f>(E29/100)*$E$11</f>
        <v>20626.313759999997</v>
      </c>
      <c r="G29" s="34">
        <f>(F29*10/100)</f>
        <v>2062.6313759999994</v>
      </c>
      <c r="H29" s="35">
        <f t="shared" si="0"/>
        <v>20626.313759999997</v>
      </c>
      <c r="I29" s="12"/>
      <c r="J29" s="5"/>
      <c r="K29" s="5"/>
      <c r="L29" s="5"/>
      <c r="M29" s="5"/>
    </row>
    <row r="30" spans="1:13" ht="12.75">
      <c r="A30" s="5"/>
      <c r="B30" s="14" t="s">
        <v>95</v>
      </c>
      <c r="C30" s="12"/>
      <c r="D30" s="207">
        <v>5</v>
      </c>
      <c r="E30" s="33">
        <f t="shared" si="1"/>
        <v>1.24</v>
      </c>
      <c r="F30" s="34">
        <f>(E30/100)*$E$11</f>
        <v>34377.1896</v>
      </c>
      <c r="G30" s="34">
        <f>(F30*10/100)</f>
        <v>3437.7189599999997</v>
      </c>
      <c r="H30" s="35">
        <f t="shared" si="0"/>
        <v>34377.1896</v>
      </c>
      <c r="I30" s="12"/>
      <c r="J30" s="5"/>
      <c r="K30" s="5"/>
      <c r="L30" s="5"/>
      <c r="M30" s="5"/>
    </row>
    <row r="31" spans="1:13" ht="12.75">
      <c r="A31" s="5"/>
      <c r="B31" s="14" t="s">
        <v>96</v>
      </c>
      <c r="C31" s="12"/>
      <c r="D31" s="207">
        <v>11</v>
      </c>
      <c r="E31" s="33">
        <f t="shared" si="1"/>
        <v>2.7279999999999998</v>
      </c>
      <c r="F31" s="34">
        <f>(E31/100)*$E$11</f>
        <v>75629.81711999999</v>
      </c>
      <c r="G31" s="34">
        <f>(F31*10/100)</f>
        <v>7562.981712</v>
      </c>
      <c r="H31" s="35">
        <f t="shared" si="0"/>
        <v>75629.81711999999</v>
      </c>
      <c r="I31" s="12"/>
      <c r="J31" s="5"/>
      <c r="K31" s="5"/>
      <c r="L31" s="5"/>
      <c r="M31" s="5"/>
    </row>
    <row r="32" spans="1:13" ht="12.75">
      <c r="A32" s="5"/>
      <c r="B32" s="14" t="s">
        <v>147</v>
      </c>
      <c r="C32" s="12"/>
      <c r="D32" s="207">
        <v>8</v>
      </c>
      <c r="E32" s="33">
        <f t="shared" si="1"/>
        <v>1.984</v>
      </c>
      <c r="F32" s="34">
        <f>(E32/100)*$E$11</f>
        <v>55003.50336</v>
      </c>
      <c r="G32" s="34">
        <f>(F32*20/100)</f>
        <v>11000.700671999999</v>
      </c>
      <c r="H32" s="35">
        <f t="shared" si="0"/>
        <v>55003.50336</v>
      </c>
      <c r="I32" s="12"/>
      <c r="J32" s="5"/>
      <c r="K32" s="5"/>
      <c r="L32" s="5"/>
      <c r="M32" s="5"/>
    </row>
    <row r="33" spans="1:13" ht="13.5" thickBot="1">
      <c r="A33" s="5"/>
      <c r="B33" s="37" t="s">
        <v>3</v>
      </c>
      <c r="C33" s="38"/>
      <c r="D33" s="39">
        <f>SUM(D19:D32)</f>
        <v>64</v>
      </c>
      <c r="E33" s="40">
        <f>SUM(E19:E32)</f>
        <v>17</v>
      </c>
      <c r="F33" s="41">
        <f>SUM(F19:F32)</f>
        <v>470964.0581599999</v>
      </c>
      <c r="G33" s="41">
        <f>SUM(G19:G32)</f>
        <v>93982.456664</v>
      </c>
      <c r="H33" s="41">
        <f>SUM(H19:H32)</f>
        <v>470964.0581599999</v>
      </c>
      <c r="I33" s="42"/>
      <c r="J33" s="12"/>
      <c r="K33" s="12"/>
      <c r="L33" s="12"/>
      <c r="M33" s="5"/>
    </row>
    <row r="34" spans="1:13" ht="12.75">
      <c r="A34" s="5"/>
      <c r="B34" s="43" t="s">
        <v>98</v>
      </c>
      <c r="C34" s="12"/>
      <c r="D34" s="12"/>
      <c r="E34" s="18"/>
      <c r="F34" s="44"/>
      <c r="G34" s="18"/>
      <c r="H34" s="44"/>
      <c r="I34" s="5"/>
      <c r="J34" s="5"/>
      <c r="K34" s="5"/>
      <c r="L34" s="5"/>
      <c r="M34" s="5"/>
    </row>
    <row r="35" spans="1:13" ht="12.75">
      <c r="A35" s="5"/>
      <c r="B35" s="43" t="s">
        <v>47</v>
      </c>
      <c r="C35" s="12"/>
      <c r="D35" s="12"/>
      <c r="E35" s="18"/>
      <c r="F35" s="44"/>
      <c r="G35" s="18"/>
      <c r="H35" s="44"/>
      <c r="I35" s="5"/>
      <c r="J35" s="5"/>
      <c r="K35" s="5"/>
      <c r="L35" s="5"/>
      <c r="M35" s="5"/>
    </row>
    <row r="36" spans="1:13" ht="12.75">
      <c r="A36" s="5"/>
      <c r="B36" s="43" t="s">
        <v>53</v>
      </c>
      <c r="C36" s="12"/>
      <c r="D36" s="12"/>
      <c r="E36" s="18"/>
      <c r="F36" s="44"/>
      <c r="G36" s="18"/>
      <c r="H36" s="44"/>
      <c r="I36" s="5"/>
      <c r="J36" s="5"/>
      <c r="K36" s="5"/>
      <c r="L36" s="5"/>
      <c r="M36" s="5"/>
    </row>
    <row r="37" spans="1:13" ht="12.75">
      <c r="A37" s="5"/>
      <c r="B37" s="43" t="s">
        <v>128</v>
      </c>
      <c r="C37" s="12"/>
      <c r="D37" s="12"/>
      <c r="E37" s="18"/>
      <c r="F37" s="44"/>
      <c r="G37" s="18"/>
      <c r="H37" s="44"/>
      <c r="I37" s="5"/>
      <c r="J37" s="5"/>
      <c r="K37" s="5"/>
      <c r="L37" s="5"/>
      <c r="M37" s="5"/>
    </row>
    <row r="38" spans="1:13" ht="12.75">
      <c r="A38" s="5"/>
      <c r="B38" s="43" t="s">
        <v>127</v>
      </c>
      <c r="C38" s="12"/>
      <c r="D38" s="12"/>
      <c r="E38" s="18"/>
      <c r="F38" s="44"/>
      <c r="G38" s="18"/>
      <c r="H38" s="44"/>
      <c r="I38" s="5"/>
      <c r="J38" s="5"/>
      <c r="K38" s="5"/>
      <c r="L38" s="5"/>
      <c r="M38" s="5"/>
    </row>
    <row r="39" spans="1:13" ht="12.75">
      <c r="A39" s="5"/>
      <c r="B39" s="43" t="s">
        <v>148</v>
      </c>
      <c r="C39" s="12"/>
      <c r="D39" s="12"/>
      <c r="E39" s="18"/>
      <c r="F39" s="44"/>
      <c r="G39" s="18"/>
      <c r="H39" s="44"/>
      <c r="I39" s="5"/>
      <c r="J39" s="5"/>
      <c r="K39" s="5"/>
      <c r="L39" s="5"/>
      <c r="M39" s="5"/>
    </row>
    <row r="40" spans="1:13" ht="12.75">
      <c r="A40" s="5"/>
      <c r="B40" s="43" t="s">
        <v>97</v>
      </c>
      <c r="C40" s="12"/>
      <c r="D40" s="12"/>
      <c r="E40" s="18"/>
      <c r="F40" s="44"/>
      <c r="G40" s="18"/>
      <c r="H40" s="44"/>
      <c r="I40" s="5"/>
      <c r="J40" s="5"/>
      <c r="K40" s="5"/>
      <c r="L40" s="5"/>
      <c r="M40" s="5"/>
    </row>
    <row r="41" spans="1:13" ht="12.75">
      <c r="A41" s="5"/>
      <c r="B41" s="43" t="s">
        <v>82</v>
      </c>
      <c r="C41" s="12"/>
      <c r="D41" s="12"/>
      <c r="E41" s="18"/>
      <c r="F41" s="44"/>
      <c r="G41" s="18"/>
      <c r="H41" s="44"/>
      <c r="I41" s="5"/>
      <c r="J41" s="5"/>
      <c r="K41" s="5"/>
      <c r="L41" s="5"/>
      <c r="M41" s="5"/>
    </row>
    <row r="42" spans="1:13" ht="12.75">
      <c r="A42" s="5"/>
      <c r="B42" s="45"/>
      <c r="C42" s="45"/>
      <c r="D42" s="45"/>
      <c r="E42" s="18"/>
      <c r="F42" s="44"/>
      <c r="G42" s="18"/>
      <c r="H42" s="44"/>
      <c r="I42" s="5"/>
      <c r="J42" s="5"/>
      <c r="K42" s="5"/>
      <c r="L42" s="5"/>
      <c r="M42" s="5"/>
    </row>
    <row r="43" spans="1:13" ht="12.75">
      <c r="A43" s="5"/>
      <c r="B43" s="43"/>
      <c r="C43" s="12"/>
      <c r="D43" s="12"/>
      <c r="E43" s="18"/>
      <c r="F43" s="44"/>
      <c r="G43" s="18"/>
      <c r="H43" s="44"/>
      <c r="I43" s="5"/>
      <c r="J43" s="5"/>
      <c r="K43" s="5"/>
      <c r="L43" s="5"/>
      <c r="M43" s="5"/>
    </row>
    <row r="44" spans="1:13" ht="16.5" thickBot="1">
      <c r="A44" s="7" t="s">
        <v>11</v>
      </c>
      <c r="B44" s="46" t="s">
        <v>235</v>
      </c>
      <c r="C44" s="47"/>
      <c r="D44" s="47"/>
      <c r="E44" s="47"/>
      <c r="F44" s="47"/>
      <c r="G44" s="47"/>
      <c r="H44" s="47"/>
      <c r="I44" s="47"/>
      <c r="J44" s="47"/>
      <c r="K44" s="5"/>
      <c r="L44" s="5"/>
      <c r="M44" s="5"/>
    </row>
    <row r="45" spans="1:13" ht="15.75">
      <c r="A45" s="48"/>
      <c r="B45" s="22" t="s">
        <v>101</v>
      </c>
      <c r="C45" s="9"/>
      <c r="D45" s="9"/>
      <c r="E45" s="9"/>
      <c r="F45" s="9"/>
      <c r="G45" s="9"/>
      <c r="H45" s="9"/>
      <c r="I45" s="9"/>
      <c r="J45" s="10"/>
      <c r="K45" s="5"/>
      <c r="L45" s="5"/>
      <c r="M45" s="5"/>
    </row>
    <row r="46" spans="1:13" ht="15.75">
      <c r="A46" s="48"/>
      <c r="B46" s="49" t="s">
        <v>149</v>
      </c>
      <c r="C46" s="50"/>
      <c r="D46" s="50"/>
      <c r="E46" s="50"/>
      <c r="F46" s="50"/>
      <c r="G46" s="50"/>
      <c r="H46" s="50"/>
      <c r="I46" s="50"/>
      <c r="J46" s="51"/>
      <c r="K46" s="5"/>
      <c r="L46" s="5"/>
      <c r="M46" s="5"/>
    </row>
    <row r="47" spans="1:13" ht="13.5" thickBot="1">
      <c r="A47" s="48"/>
      <c r="B47" s="11" t="s">
        <v>48</v>
      </c>
      <c r="C47" s="43"/>
      <c r="D47" s="52" t="s">
        <v>56</v>
      </c>
      <c r="E47" s="53"/>
      <c r="F47" s="27" t="s">
        <v>73</v>
      </c>
      <c r="G47" s="54" t="s">
        <v>61</v>
      </c>
      <c r="H47" s="55"/>
      <c r="I47" s="54" t="s">
        <v>62</v>
      </c>
      <c r="J47" s="56"/>
      <c r="K47" s="5"/>
      <c r="L47" s="5"/>
      <c r="M47" s="5"/>
    </row>
    <row r="48" spans="1:13" ht="12.75">
      <c r="A48" s="48"/>
      <c r="B48" s="11"/>
      <c r="C48" s="43"/>
      <c r="D48" s="57" t="s">
        <v>13</v>
      </c>
      <c r="E48" s="26" t="s">
        <v>51</v>
      </c>
      <c r="F48" s="27" t="s">
        <v>76</v>
      </c>
      <c r="G48" s="58" t="s">
        <v>13</v>
      </c>
      <c r="H48" s="26" t="s">
        <v>51</v>
      </c>
      <c r="I48" s="58" t="s">
        <v>13</v>
      </c>
      <c r="J48" s="59" t="s">
        <v>51</v>
      </c>
      <c r="K48" s="5"/>
      <c r="L48" s="5"/>
      <c r="M48" s="5"/>
    </row>
    <row r="49" spans="1:13" ht="12.75">
      <c r="A49" s="48"/>
      <c r="B49" s="11"/>
      <c r="C49" s="43"/>
      <c r="D49" s="58" t="s">
        <v>49</v>
      </c>
      <c r="E49" s="26" t="s">
        <v>50</v>
      </c>
      <c r="F49" s="60"/>
      <c r="G49" s="57" t="s">
        <v>50</v>
      </c>
      <c r="H49" s="26" t="s">
        <v>50</v>
      </c>
      <c r="I49" s="57" t="s">
        <v>50</v>
      </c>
      <c r="J49" s="59" t="s">
        <v>50</v>
      </c>
      <c r="K49" s="5"/>
      <c r="L49" s="5"/>
      <c r="M49" s="5"/>
    </row>
    <row r="50" spans="1:13" ht="12.75">
      <c r="A50" s="48"/>
      <c r="B50" s="14" t="s">
        <v>85</v>
      </c>
      <c r="C50" s="12"/>
      <c r="D50" s="61">
        <f>($G$19)</f>
        <v>10313.15688</v>
      </c>
      <c r="E50" s="62">
        <f>($H$19)</f>
        <v>34377.1896</v>
      </c>
      <c r="F50" s="207">
        <v>0</v>
      </c>
      <c r="G50" s="61">
        <f aca="true" t="shared" si="2" ref="G50:G63">(D50*F50)</f>
        <v>0</v>
      </c>
      <c r="H50" s="63">
        <f aca="true" t="shared" si="3" ref="H50:H63">(E50*F50)</f>
        <v>0</v>
      </c>
      <c r="I50" s="61">
        <f aca="true" t="shared" si="4" ref="I50:J63">(G50/264)</f>
        <v>0</v>
      </c>
      <c r="J50" s="64">
        <f t="shared" si="4"/>
        <v>0</v>
      </c>
      <c r="K50" s="5"/>
      <c r="L50" s="5"/>
      <c r="M50" s="5"/>
    </row>
    <row r="51" spans="1:13" ht="12.75">
      <c r="A51" s="48"/>
      <c r="B51" s="14" t="s">
        <v>86</v>
      </c>
      <c r="C51" s="12"/>
      <c r="D51" s="61">
        <f>($G$20)</f>
        <v>5500.3503359999995</v>
      </c>
      <c r="E51" s="62">
        <f>($H$20)</f>
        <v>27501.75168</v>
      </c>
      <c r="F51" s="207">
        <v>0</v>
      </c>
      <c r="G51" s="61">
        <f t="shared" si="2"/>
        <v>0</v>
      </c>
      <c r="H51" s="63">
        <f t="shared" si="3"/>
        <v>0</v>
      </c>
      <c r="I51" s="61">
        <f t="shared" si="4"/>
        <v>0</v>
      </c>
      <c r="J51" s="64">
        <f t="shared" si="4"/>
        <v>0</v>
      </c>
      <c r="K51" s="5"/>
      <c r="L51" s="5"/>
      <c r="M51" s="5"/>
    </row>
    <row r="52" spans="1:13" ht="12.75">
      <c r="A52" s="48"/>
      <c r="B52" s="14" t="s">
        <v>87</v>
      </c>
      <c r="C52" s="12"/>
      <c r="D52" s="61">
        <f>($G$21)</f>
        <v>8250.525503999997</v>
      </c>
      <c r="E52" s="62">
        <f>($H$21)</f>
        <v>41252.627519999995</v>
      </c>
      <c r="F52" s="207">
        <v>0</v>
      </c>
      <c r="G52" s="61">
        <f t="shared" si="2"/>
        <v>0</v>
      </c>
      <c r="H52" s="62">
        <f t="shared" si="3"/>
        <v>0</v>
      </c>
      <c r="I52" s="61">
        <f t="shared" si="4"/>
        <v>0</v>
      </c>
      <c r="J52" s="64">
        <f t="shared" si="4"/>
        <v>0</v>
      </c>
      <c r="K52" s="5"/>
      <c r="L52" s="5"/>
      <c r="M52" s="5"/>
    </row>
    <row r="53" spans="1:13" ht="12.75">
      <c r="A53" s="48"/>
      <c r="B53" s="14" t="s">
        <v>88</v>
      </c>
      <c r="C53" s="12"/>
      <c r="D53" s="61">
        <f>($G$22)</f>
        <v>3437.7189599999997</v>
      </c>
      <c r="E53" s="62">
        <f>($H$22)</f>
        <v>34377.1896</v>
      </c>
      <c r="F53" s="207">
        <v>0</v>
      </c>
      <c r="G53" s="61">
        <f t="shared" si="2"/>
        <v>0</v>
      </c>
      <c r="H53" s="62">
        <f t="shared" si="3"/>
        <v>0</v>
      </c>
      <c r="I53" s="61">
        <f t="shared" si="4"/>
        <v>0</v>
      </c>
      <c r="J53" s="64">
        <f t="shared" si="4"/>
        <v>0</v>
      </c>
      <c r="K53" s="5"/>
      <c r="L53" s="5"/>
      <c r="M53" s="5"/>
    </row>
    <row r="54" spans="1:13" ht="12.75">
      <c r="A54" s="48"/>
      <c r="B54" s="14" t="s">
        <v>89</v>
      </c>
      <c r="C54" s="12"/>
      <c r="D54" s="61">
        <f>($G$23)</f>
        <v>2750.1751679999998</v>
      </c>
      <c r="E54" s="62">
        <f>($H$23)</f>
        <v>27501.75168</v>
      </c>
      <c r="F54" s="207">
        <v>0</v>
      </c>
      <c r="G54" s="61">
        <f t="shared" si="2"/>
        <v>0</v>
      </c>
      <c r="H54" s="62">
        <f t="shared" si="3"/>
        <v>0</v>
      </c>
      <c r="I54" s="61">
        <f t="shared" si="4"/>
        <v>0</v>
      </c>
      <c r="J54" s="64">
        <f t="shared" si="4"/>
        <v>0</v>
      </c>
      <c r="K54" s="5"/>
      <c r="L54" s="5"/>
      <c r="M54" s="5"/>
    </row>
    <row r="55" spans="1:13" ht="12.75">
      <c r="A55" s="48"/>
      <c r="B55" s="14" t="s">
        <v>90</v>
      </c>
      <c r="C55" s="12"/>
      <c r="D55" s="61">
        <f>($G$24)</f>
        <v>6930.885</v>
      </c>
      <c r="E55" s="62">
        <f>($H$24)</f>
        <v>13861.77</v>
      </c>
      <c r="F55" s="207">
        <v>2</v>
      </c>
      <c r="G55" s="61">
        <f t="shared" si="2"/>
        <v>13861.77</v>
      </c>
      <c r="H55" s="62">
        <f t="shared" si="3"/>
        <v>27723.54</v>
      </c>
      <c r="I55" s="61">
        <f t="shared" si="4"/>
        <v>52.50670454545455</v>
      </c>
      <c r="J55" s="64">
        <f t="shared" si="4"/>
        <v>105.0134090909091</v>
      </c>
      <c r="K55" s="5"/>
      <c r="L55" s="5"/>
      <c r="M55" s="5"/>
    </row>
    <row r="56" spans="1:13" ht="12.75">
      <c r="A56" s="48"/>
      <c r="B56" s="14" t="s">
        <v>91</v>
      </c>
      <c r="C56" s="12"/>
      <c r="D56" s="61">
        <f>($G$25)</f>
        <v>16501.051008000002</v>
      </c>
      <c r="E56" s="62">
        <f>($H$25)</f>
        <v>55003.50336</v>
      </c>
      <c r="F56" s="207">
        <v>1</v>
      </c>
      <c r="G56" s="61">
        <f t="shared" si="2"/>
        <v>16501.051008000002</v>
      </c>
      <c r="H56" s="62">
        <f t="shared" si="3"/>
        <v>55003.50336</v>
      </c>
      <c r="I56" s="61">
        <f t="shared" si="4"/>
        <v>62.5039810909091</v>
      </c>
      <c r="J56" s="64">
        <f t="shared" si="4"/>
        <v>208.34660363636365</v>
      </c>
      <c r="K56" s="5"/>
      <c r="L56" s="5"/>
      <c r="M56" s="5"/>
    </row>
    <row r="57" spans="1:13" ht="12.75">
      <c r="A57" s="48"/>
      <c r="B57" s="14" t="s">
        <v>92</v>
      </c>
      <c r="C57" s="12"/>
      <c r="D57" s="61">
        <f>($G$26)</f>
        <v>13861.77</v>
      </c>
      <c r="E57" s="62">
        <f>($H$26)</f>
        <v>27723.54</v>
      </c>
      <c r="F57" s="207">
        <v>2</v>
      </c>
      <c r="G57" s="61">
        <f t="shared" si="2"/>
        <v>27723.54</v>
      </c>
      <c r="H57" s="62">
        <f t="shared" si="3"/>
        <v>55447.08</v>
      </c>
      <c r="I57" s="61">
        <f t="shared" si="4"/>
        <v>105.0134090909091</v>
      </c>
      <c r="J57" s="64">
        <f t="shared" si="4"/>
        <v>210.0268181818182</v>
      </c>
      <c r="K57" s="5"/>
      <c r="L57" s="5"/>
      <c r="M57" s="5"/>
    </row>
    <row r="58" spans="1:13" ht="12.75">
      <c r="A58" s="48"/>
      <c r="B58" s="14" t="s">
        <v>126</v>
      </c>
      <c r="C58" s="12"/>
      <c r="D58" s="61">
        <f>($G$27)</f>
        <v>310.159712</v>
      </c>
      <c r="E58" s="62">
        <f>($H$27)</f>
        <v>3101.59712</v>
      </c>
      <c r="F58" s="207">
        <v>0</v>
      </c>
      <c r="G58" s="61">
        <f t="shared" si="2"/>
        <v>0</v>
      </c>
      <c r="H58" s="62">
        <f t="shared" si="3"/>
        <v>0</v>
      </c>
      <c r="I58" s="61">
        <f t="shared" si="4"/>
        <v>0</v>
      </c>
      <c r="J58" s="64">
        <f t="shared" si="4"/>
        <v>0</v>
      </c>
      <c r="K58" s="5"/>
      <c r="L58" s="5"/>
      <c r="M58" s="5"/>
    </row>
    <row r="59" spans="1:13" ht="12.75">
      <c r="A59" s="48"/>
      <c r="B59" s="14" t="s">
        <v>93</v>
      </c>
      <c r="C59" s="12"/>
      <c r="D59" s="61">
        <f>($G$28)</f>
        <v>2062.6313759999994</v>
      </c>
      <c r="E59" s="62">
        <f>($H$28)</f>
        <v>20626.313759999997</v>
      </c>
      <c r="F59" s="207">
        <v>0</v>
      </c>
      <c r="G59" s="61">
        <f t="shared" si="2"/>
        <v>0</v>
      </c>
      <c r="H59" s="62">
        <f t="shared" si="3"/>
        <v>0</v>
      </c>
      <c r="I59" s="61">
        <f t="shared" si="4"/>
        <v>0</v>
      </c>
      <c r="J59" s="64">
        <f t="shared" si="4"/>
        <v>0</v>
      </c>
      <c r="K59" s="5"/>
      <c r="L59" s="5"/>
      <c r="M59" s="5"/>
    </row>
    <row r="60" spans="1:13" ht="12.75">
      <c r="A60" s="48"/>
      <c r="B60" s="14" t="s">
        <v>94</v>
      </c>
      <c r="C60" s="12"/>
      <c r="D60" s="61">
        <f>($G$29)</f>
        <v>2062.6313759999994</v>
      </c>
      <c r="E60" s="62">
        <f>($H$29)</f>
        <v>20626.313759999997</v>
      </c>
      <c r="F60" s="207">
        <v>0</v>
      </c>
      <c r="G60" s="61">
        <f t="shared" si="2"/>
        <v>0</v>
      </c>
      <c r="H60" s="62">
        <f t="shared" si="3"/>
        <v>0</v>
      </c>
      <c r="I60" s="61">
        <f t="shared" si="4"/>
        <v>0</v>
      </c>
      <c r="J60" s="64">
        <f t="shared" si="4"/>
        <v>0</v>
      </c>
      <c r="K60" s="5"/>
      <c r="L60" s="5"/>
      <c r="M60" s="5"/>
    </row>
    <row r="61" spans="1:13" ht="12.75">
      <c r="A61" s="48"/>
      <c r="B61" s="14" t="s">
        <v>95</v>
      </c>
      <c r="C61" s="12"/>
      <c r="D61" s="61">
        <f>($G$30)</f>
        <v>3437.7189599999997</v>
      </c>
      <c r="E61" s="62">
        <f>($H$30)</f>
        <v>34377.1896</v>
      </c>
      <c r="F61" s="207">
        <v>0</v>
      </c>
      <c r="G61" s="61">
        <f t="shared" si="2"/>
        <v>0</v>
      </c>
      <c r="H61" s="62">
        <f t="shared" si="3"/>
        <v>0</v>
      </c>
      <c r="I61" s="61">
        <f t="shared" si="4"/>
        <v>0</v>
      </c>
      <c r="J61" s="64">
        <f t="shared" si="4"/>
        <v>0</v>
      </c>
      <c r="K61" s="5"/>
      <c r="L61" s="5"/>
      <c r="M61" s="5"/>
    </row>
    <row r="62" spans="1:13" ht="12.75">
      <c r="A62" s="48"/>
      <c r="B62" s="14" t="s">
        <v>96</v>
      </c>
      <c r="C62" s="12"/>
      <c r="D62" s="61">
        <f>($G$31)</f>
        <v>7562.981712</v>
      </c>
      <c r="E62" s="62">
        <f>($H$31)</f>
        <v>75629.81711999999</v>
      </c>
      <c r="F62" s="207">
        <v>0</v>
      </c>
      <c r="G62" s="61">
        <f t="shared" si="2"/>
        <v>0</v>
      </c>
      <c r="H62" s="62">
        <f t="shared" si="3"/>
        <v>0</v>
      </c>
      <c r="I62" s="61">
        <f t="shared" si="4"/>
        <v>0</v>
      </c>
      <c r="J62" s="64">
        <f t="shared" si="4"/>
        <v>0</v>
      </c>
      <c r="K62" s="5"/>
      <c r="L62" s="5"/>
      <c r="M62" s="5"/>
    </row>
    <row r="63" spans="1:13" ht="12.75">
      <c r="A63" s="48"/>
      <c r="B63" s="14" t="s">
        <v>147</v>
      </c>
      <c r="C63" s="12"/>
      <c r="D63" s="61">
        <f>($G$32)</f>
        <v>11000.700671999999</v>
      </c>
      <c r="E63" s="62">
        <f>($H$32)</f>
        <v>55003.50336</v>
      </c>
      <c r="F63" s="207">
        <v>2</v>
      </c>
      <c r="G63" s="61">
        <f t="shared" si="2"/>
        <v>22001.401343999998</v>
      </c>
      <c r="H63" s="62">
        <f t="shared" si="3"/>
        <v>110007.00672</v>
      </c>
      <c r="I63" s="61">
        <f t="shared" si="4"/>
        <v>83.33864145454545</v>
      </c>
      <c r="J63" s="64">
        <f t="shared" si="4"/>
        <v>416.6932072727273</v>
      </c>
      <c r="K63" s="5"/>
      <c r="L63" s="5"/>
      <c r="M63" s="5"/>
    </row>
    <row r="64" spans="1:13" ht="13.5" thickBot="1">
      <c r="A64" s="48"/>
      <c r="B64" s="37" t="s">
        <v>3</v>
      </c>
      <c r="C64" s="65"/>
      <c r="D64" s="66">
        <f>SUM(D50:D63)</f>
        <v>93982.456664</v>
      </c>
      <c r="E64" s="67">
        <f>SUM(E50:E63)</f>
        <v>470964.0581599999</v>
      </c>
      <c r="F64" s="68"/>
      <c r="G64" s="66">
        <f>SUM(G50:G63)</f>
        <v>80087.762352</v>
      </c>
      <c r="H64" s="67">
        <f>SUM(H50:H63)</f>
        <v>248181.13008000003</v>
      </c>
      <c r="I64" s="66">
        <f>SUM(I50:I63)</f>
        <v>303.3627361818182</v>
      </c>
      <c r="J64" s="69">
        <f>SUM(J50:J63)</f>
        <v>940.0800381818183</v>
      </c>
      <c r="K64" s="5"/>
      <c r="L64" s="5"/>
      <c r="M64" s="5"/>
    </row>
    <row r="65" spans="1:13" ht="12.75">
      <c r="A65" s="48"/>
      <c r="B65" s="70" t="s">
        <v>150</v>
      </c>
      <c r="C65" s="43"/>
      <c r="D65" s="62"/>
      <c r="E65" s="62"/>
      <c r="F65" s="63"/>
      <c r="G65" s="62"/>
      <c r="H65" s="62"/>
      <c r="I65" s="62"/>
      <c r="J65" s="62"/>
      <c r="K65" s="5"/>
      <c r="L65" s="5"/>
      <c r="M65" s="5"/>
    </row>
    <row r="66" spans="1:13" ht="12.75">
      <c r="A66" s="48"/>
      <c r="B66" s="12" t="s">
        <v>151</v>
      </c>
      <c r="C66" s="43"/>
      <c r="D66" s="62"/>
      <c r="E66" s="62"/>
      <c r="F66" s="63"/>
      <c r="G66" s="62"/>
      <c r="H66" s="62"/>
      <c r="I66" s="62"/>
      <c r="J66" s="62"/>
      <c r="K66" s="5"/>
      <c r="L66" s="5"/>
      <c r="M66" s="5"/>
    </row>
    <row r="67" spans="1:13" ht="13.5" thickBot="1">
      <c r="A67" s="48"/>
      <c r="B67" s="71"/>
      <c r="C67" s="71"/>
      <c r="D67" s="71"/>
      <c r="E67" s="71"/>
      <c r="F67" s="71"/>
      <c r="G67" s="71"/>
      <c r="H67" s="71"/>
      <c r="I67" s="5"/>
      <c r="J67" s="5"/>
      <c r="K67" s="5"/>
      <c r="L67" s="5"/>
      <c r="M67" s="5"/>
    </row>
    <row r="68" spans="1:13" ht="15.75">
      <c r="A68" s="48"/>
      <c r="B68" s="72" t="s">
        <v>105</v>
      </c>
      <c r="C68" s="73"/>
      <c r="D68" s="73"/>
      <c r="E68" s="73"/>
      <c r="F68" s="73"/>
      <c r="G68" s="73"/>
      <c r="H68" s="73"/>
      <c r="I68" s="73"/>
      <c r="J68" s="74"/>
      <c r="K68" s="5"/>
      <c r="L68" s="5"/>
      <c r="M68" s="5"/>
    </row>
    <row r="69" spans="1:13" ht="13.5" thickBot="1">
      <c r="A69" s="48"/>
      <c r="B69" s="11" t="s">
        <v>48</v>
      </c>
      <c r="C69" s="43"/>
      <c r="D69" s="75" t="s">
        <v>56</v>
      </c>
      <c r="E69" s="75"/>
      <c r="F69" s="26" t="s">
        <v>57</v>
      </c>
      <c r="G69" s="26" t="s">
        <v>138</v>
      </c>
      <c r="H69" s="26" t="s">
        <v>59</v>
      </c>
      <c r="I69" s="76" t="s">
        <v>140</v>
      </c>
      <c r="J69" s="77"/>
      <c r="K69" s="5"/>
      <c r="L69" s="5"/>
      <c r="M69" s="5"/>
    </row>
    <row r="70" spans="1:13" ht="12.75">
      <c r="A70" s="48"/>
      <c r="B70" s="11"/>
      <c r="C70" s="43"/>
      <c r="D70" s="26" t="s">
        <v>13</v>
      </c>
      <c r="E70" s="26" t="s">
        <v>51</v>
      </c>
      <c r="F70" s="26" t="s">
        <v>58</v>
      </c>
      <c r="G70" s="26"/>
      <c r="H70" s="26" t="s">
        <v>139</v>
      </c>
      <c r="I70" s="26" t="s">
        <v>60</v>
      </c>
      <c r="J70" s="59" t="s">
        <v>55</v>
      </c>
      <c r="K70" s="5"/>
      <c r="L70" s="5"/>
      <c r="M70" s="5"/>
    </row>
    <row r="71" spans="1:13" ht="12.75">
      <c r="A71" s="48"/>
      <c r="B71" s="11"/>
      <c r="C71" s="43"/>
      <c r="D71" s="78" t="s">
        <v>49</v>
      </c>
      <c r="E71" s="26" t="s">
        <v>50</v>
      </c>
      <c r="F71" s="26" t="s">
        <v>137</v>
      </c>
      <c r="G71" s="26"/>
      <c r="H71" s="26"/>
      <c r="I71" s="26" t="s">
        <v>50</v>
      </c>
      <c r="J71" s="59"/>
      <c r="K71" s="5"/>
      <c r="L71" s="5"/>
      <c r="M71" s="5"/>
    </row>
    <row r="72" spans="1:13" ht="12.75">
      <c r="A72" s="48"/>
      <c r="B72" s="14" t="s">
        <v>85</v>
      </c>
      <c r="C72" s="12"/>
      <c r="D72" s="61">
        <f>($G$19)</f>
        <v>10313.15688</v>
      </c>
      <c r="E72" s="62">
        <f>($H$19)</f>
        <v>34377.1896</v>
      </c>
      <c r="F72" s="207">
        <v>0</v>
      </c>
      <c r="G72" s="63">
        <v>2</v>
      </c>
      <c r="H72" s="63">
        <v>1.05</v>
      </c>
      <c r="I72" s="79">
        <f aca="true" t="shared" si="5" ref="I72:I81">(D72*(F72/100)*(G72/365)*H72)</f>
        <v>0</v>
      </c>
      <c r="J72" s="80">
        <f aca="true" t="shared" si="6" ref="J72:J81">(E72*(F72/100)*(G72/365)*H72)</f>
        <v>0</v>
      </c>
      <c r="K72" s="5"/>
      <c r="L72" s="5"/>
      <c r="M72" s="5"/>
    </row>
    <row r="73" spans="1:13" ht="12.75">
      <c r="A73" s="48"/>
      <c r="B73" s="14" t="s">
        <v>86</v>
      </c>
      <c r="C73" s="12"/>
      <c r="D73" s="61">
        <f>($G$20)</f>
        <v>5500.3503359999995</v>
      </c>
      <c r="E73" s="62">
        <f>($H$20)</f>
        <v>27501.75168</v>
      </c>
      <c r="F73" s="207">
        <v>0</v>
      </c>
      <c r="G73" s="63">
        <v>2</v>
      </c>
      <c r="H73" s="63">
        <v>1.05</v>
      </c>
      <c r="I73" s="79">
        <f t="shared" si="5"/>
        <v>0</v>
      </c>
      <c r="J73" s="80">
        <f t="shared" si="6"/>
        <v>0</v>
      </c>
      <c r="K73" s="5"/>
      <c r="L73" s="5"/>
      <c r="M73" s="5"/>
    </row>
    <row r="74" spans="1:13" ht="12.75">
      <c r="A74" s="48"/>
      <c r="B74" s="14" t="s">
        <v>87</v>
      </c>
      <c r="C74" s="12"/>
      <c r="D74" s="61">
        <f>($G$21)</f>
        <v>8250.525503999997</v>
      </c>
      <c r="E74" s="62">
        <f>($H$21)</f>
        <v>41252.627519999995</v>
      </c>
      <c r="F74" s="207">
        <v>0</v>
      </c>
      <c r="G74" s="63">
        <v>2</v>
      </c>
      <c r="H74" s="63">
        <v>1.05</v>
      </c>
      <c r="I74" s="79">
        <f t="shared" si="5"/>
        <v>0</v>
      </c>
      <c r="J74" s="80">
        <f t="shared" si="6"/>
        <v>0</v>
      </c>
      <c r="K74" s="5"/>
      <c r="L74" s="5"/>
      <c r="M74" s="5"/>
    </row>
    <row r="75" spans="1:13" ht="12.75">
      <c r="A75" s="48"/>
      <c r="B75" s="14" t="s">
        <v>88</v>
      </c>
      <c r="C75" s="12"/>
      <c r="D75" s="61">
        <f>($G$22)</f>
        <v>3437.7189599999997</v>
      </c>
      <c r="E75" s="62">
        <f>($H$22)</f>
        <v>34377.1896</v>
      </c>
      <c r="F75" s="207">
        <v>0</v>
      </c>
      <c r="G75" s="63">
        <v>2</v>
      </c>
      <c r="H75" s="63">
        <v>1.05</v>
      </c>
      <c r="I75" s="79">
        <f t="shared" si="5"/>
        <v>0</v>
      </c>
      <c r="J75" s="80">
        <f t="shared" si="6"/>
        <v>0</v>
      </c>
      <c r="K75" s="5"/>
      <c r="L75" s="5"/>
      <c r="M75" s="5"/>
    </row>
    <row r="76" spans="1:13" ht="12.75">
      <c r="A76" s="48"/>
      <c r="B76" s="14" t="s">
        <v>89</v>
      </c>
      <c r="C76" s="12"/>
      <c r="D76" s="61">
        <f>($G$23)</f>
        <v>2750.1751679999998</v>
      </c>
      <c r="E76" s="62">
        <f>($H$23)</f>
        <v>27501.75168</v>
      </c>
      <c r="F76" s="207">
        <v>0</v>
      </c>
      <c r="G76" s="63">
        <v>2</v>
      </c>
      <c r="H76" s="63">
        <v>1.05</v>
      </c>
      <c r="I76" s="79">
        <f t="shared" si="5"/>
        <v>0</v>
      </c>
      <c r="J76" s="80">
        <f t="shared" si="6"/>
        <v>0</v>
      </c>
      <c r="K76" s="5"/>
      <c r="L76" s="5"/>
      <c r="M76" s="5"/>
    </row>
    <row r="77" spans="1:13" ht="12.75">
      <c r="A77" s="48"/>
      <c r="B77" s="14" t="s">
        <v>90</v>
      </c>
      <c r="C77" s="12"/>
      <c r="D77" s="61">
        <f>($G$24)</f>
        <v>6930.885</v>
      </c>
      <c r="E77" s="62">
        <f>($H$24)</f>
        <v>13861.77</v>
      </c>
      <c r="F77" s="207">
        <v>5</v>
      </c>
      <c r="G77" s="63">
        <v>2</v>
      </c>
      <c r="H77" s="63">
        <v>1.05</v>
      </c>
      <c r="I77" s="79">
        <f t="shared" si="5"/>
        <v>1.9938162328767126</v>
      </c>
      <c r="J77" s="80">
        <f t="shared" si="6"/>
        <v>3.9876324657534252</v>
      </c>
      <c r="K77" s="5"/>
      <c r="L77" s="5"/>
      <c r="M77" s="5"/>
    </row>
    <row r="78" spans="1:13" ht="12.75">
      <c r="A78" s="48"/>
      <c r="B78" s="14" t="s">
        <v>91</v>
      </c>
      <c r="C78" s="12"/>
      <c r="D78" s="61">
        <f>($G$25)</f>
        <v>16501.051008000002</v>
      </c>
      <c r="E78" s="62">
        <f>($H$25)</f>
        <v>55003.50336</v>
      </c>
      <c r="F78" s="207">
        <v>0</v>
      </c>
      <c r="G78" s="63">
        <v>2</v>
      </c>
      <c r="H78" s="63">
        <v>1.05</v>
      </c>
      <c r="I78" s="79">
        <f t="shared" si="5"/>
        <v>0</v>
      </c>
      <c r="J78" s="80">
        <f t="shared" si="6"/>
        <v>0</v>
      </c>
      <c r="K78" s="5"/>
      <c r="L78" s="5"/>
      <c r="M78" s="5"/>
    </row>
    <row r="79" spans="1:13" ht="12.75">
      <c r="A79" s="48"/>
      <c r="B79" s="14" t="s">
        <v>92</v>
      </c>
      <c r="C79" s="12"/>
      <c r="D79" s="61">
        <f>($G$26)</f>
        <v>13861.77</v>
      </c>
      <c r="E79" s="62">
        <f>($H$26)</f>
        <v>27723.54</v>
      </c>
      <c r="F79" s="207">
        <v>5</v>
      </c>
      <c r="G79" s="63">
        <v>2</v>
      </c>
      <c r="H79" s="63">
        <v>1.05</v>
      </c>
      <c r="I79" s="79">
        <f t="shared" si="5"/>
        <v>3.9876324657534252</v>
      </c>
      <c r="J79" s="80">
        <f t="shared" si="6"/>
        <v>7.9752649315068505</v>
      </c>
      <c r="K79" s="5"/>
      <c r="L79" s="5"/>
      <c r="M79" s="5"/>
    </row>
    <row r="80" spans="1:13" ht="12.75">
      <c r="A80" s="48"/>
      <c r="B80" s="14" t="s">
        <v>126</v>
      </c>
      <c r="C80" s="12"/>
      <c r="D80" s="61">
        <f>($G$27)</f>
        <v>310.159712</v>
      </c>
      <c r="E80" s="62">
        <f>($H$27)</f>
        <v>3101.59712</v>
      </c>
      <c r="F80" s="207">
        <v>0</v>
      </c>
      <c r="G80" s="63">
        <v>2</v>
      </c>
      <c r="H80" s="63">
        <v>1.05</v>
      </c>
      <c r="I80" s="79">
        <f t="shared" si="5"/>
        <v>0</v>
      </c>
      <c r="J80" s="80">
        <f t="shared" si="6"/>
        <v>0</v>
      </c>
      <c r="K80" s="5"/>
      <c r="L80" s="5"/>
      <c r="M80" s="5"/>
    </row>
    <row r="81" spans="1:13" ht="12.75">
      <c r="A81" s="48"/>
      <c r="B81" s="14" t="s">
        <v>93</v>
      </c>
      <c r="C81" s="12"/>
      <c r="D81" s="61">
        <f>($G$28)</f>
        <v>2062.6313759999994</v>
      </c>
      <c r="E81" s="62">
        <f>($H$28)</f>
        <v>20626.313759999997</v>
      </c>
      <c r="F81" s="207">
        <v>0</v>
      </c>
      <c r="G81" s="63">
        <v>2</v>
      </c>
      <c r="H81" s="63">
        <v>1.05</v>
      </c>
      <c r="I81" s="79">
        <f t="shared" si="5"/>
        <v>0</v>
      </c>
      <c r="J81" s="80">
        <f t="shared" si="6"/>
        <v>0</v>
      </c>
      <c r="K81" s="5"/>
      <c r="L81" s="5"/>
      <c r="M81" s="5"/>
    </row>
    <row r="82" spans="1:13" ht="12.75">
      <c r="A82" s="48"/>
      <c r="B82" s="14" t="s">
        <v>94</v>
      </c>
      <c r="C82" s="12"/>
      <c r="D82" s="61">
        <f>($G$29)</f>
        <v>2062.6313759999994</v>
      </c>
      <c r="E82" s="62">
        <f>($H$29)</f>
        <v>20626.313759999997</v>
      </c>
      <c r="F82" s="207">
        <v>0</v>
      </c>
      <c r="G82" s="63">
        <v>2</v>
      </c>
      <c r="H82" s="63">
        <v>1.05</v>
      </c>
      <c r="I82" s="79">
        <f>(D82*(F82/100)*(G82/365)*H82)</f>
        <v>0</v>
      </c>
      <c r="J82" s="80">
        <f>(E82*(F82/100)*(G82/365)*H82)</f>
        <v>0</v>
      </c>
      <c r="K82" s="5"/>
      <c r="L82" s="5"/>
      <c r="M82" s="5"/>
    </row>
    <row r="83" spans="1:13" ht="12.75">
      <c r="A83" s="48"/>
      <c r="B83" s="14" t="s">
        <v>95</v>
      </c>
      <c r="C83" s="12"/>
      <c r="D83" s="61">
        <f>($G$30)</f>
        <v>3437.7189599999997</v>
      </c>
      <c r="E83" s="62">
        <f>($H$30)</f>
        <v>34377.1896</v>
      </c>
      <c r="F83" s="207">
        <v>0</v>
      </c>
      <c r="G83" s="63">
        <v>2</v>
      </c>
      <c r="H83" s="63">
        <v>1.05</v>
      </c>
      <c r="I83" s="79">
        <f>(D83*(F83/100)*(G83/365)*H83)</f>
        <v>0</v>
      </c>
      <c r="J83" s="80">
        <f>(E83*(F83/100)*(G83/365)*H83)</f>
        <v>0</v>
      </c>
      <c r="K83" s="5"/>
      <c r="L83" s="5"/>
      <c r="M83" s="5"/>
    </row>
    <row r="84" spans="1:13" ht="12.75">
      <c r="A84" s="48"/>
      <c r="B84" s="14" t="s">
        <v>96</v>
      </c>
      <c r="C84" s="12"/>
      <c r="D84" s="61">
        <f>($G$31)</f>
        <v>7562.981712</v>
      </c>
      <c r="E84" s="62">
        <f>($H$31)</f>
        <v>75629.81711999999</v>
      </c>
      <c r="F84" s="207">
        <v>0</v>
      </c>
      <c r="G84" s="63">
        <v>2</v>
      </c>
      <c r="H84" s="63">
        <v>1.05</v>
      </c>
      <c r="I84" s="79">
        <f>(D84*(F84/100)*(G84/365)*H84)</f>
        <v>0</v>
      </c>
      <c r="J84" s="80">
        <f>(E84*(F84/100)*(G84/365)*H84)</f>
        <v>0</v>
      </c>
      <c r="K84" s="5"/>
      <c r="L84" s="5"/>
      <c r="M84" s="5"/>
    </row>
    <row r="85" spans="1:13" ht="12.75">
      <c r="A85" s="48"/>
      <c r="B85" s="14" t="s">
        <v>147</v>
      </c>
      <c r="C85" s="12"/>
      <c r="D85" s="61">
        <f>($G$32)</f>
        <v>11000.700671999999</v>
      </c>
      <c r="E85" s="62">
        <f>($H$32)</f>
        <v>55003.50336</v>
      </c>
      <c r="F85" s="207">
        <v>0</v>
      </c>
      <c r="G85" s="63">
        <v>2</v>
      </c>
      <c r="H85" s="63">
        <v>1.05</v>
      </c>
      <c r="I85" s="79">
        <f>(D85*(F85/100)*(G85/365)*H85)</f>
        <v>0</v>
      </c>
      <c r="J85" s="80">
        <f>(E85*(F85/100)*(G85/365)*H85)</f>
        <v>0</v>
      </c>
      <c r="K85" s="5"/>
      <c r="L85" s="5"/>
      <c r="M85" s="5"/>
    </row>
    <row r="86" spans="1:13" ht="13.5" thickBot="1">
      <c r="A86" s="48"/>
      <c r="B86" s="37" t="s">
        <v>3</v>
      </c>
      <c r="C86" s="38"/>
      <c r="D86" s="67">
        <f>SUM(D72:D85)</f>
        <v>93982.456664</v>
      </c>
      <c r="E86" s="67">
        <f>SUM(E72:E85)</f>
        <v>470964.0581599999</v>
      </c>
      <c r="F86" s="81"/>
      <c r="G86" s="81"/>
      <c r="H86" s="81"/>
      <c r="I86" s="82">
        <f>SUM(I72:I85)</f>
        <v>5.981448698630138</v>
      </c>
      <c r="J86" s="83">
        <f>SUM(J72:J85)</f>
        <v>11.962897397260276</v>
      </c>
      <c r="K86" s="5"/>
      <c r="L86" s="5"/>
      <c r="M86" s="5"/>
    </row>
    <row r="87" spans="1:13" ht="12.75">
      <c r="A87" s="48"/>
      <c r="B87" s="43" t="s">
        <v>136</v>
      </c>
      <c r="C87" s="12"/>
      <c r="D87" s="62"/>
      <c r="E87" s="62"/>
      <c r="F87" s="63"/>
      <c r="G87" s="63"/>
      <c r="H87" s="63"/>
      <c r="I87" s="79"/>
      <c r="J87" s="79"/>
      <c r="K87" s="5"/>
      <c r="L87" s="5"/>
      <c r="M87" s="5"/>
    </row>
    <row r="88" spans="1:13" ht="12.75">
      <c r="A88" s="48"/>
      <c r="B88" s="43" t="s">
        <v>132</v>
      </c>
      <c r="C88" s="12"/>
      <c r="D88" s="62"/>
      <c r="E88" s="62"/>
      <c r="F88" s="63"/>
      <c r="G88" s="63"/>
      <c r="H88" s="63"/>
      <c r="I88" s="79"/>
      <c r="J88" s="79"/>
      <c r="K88" s="5"/>
      <c r="L88" s="5"/>
      <c r="M88" s="5"/>
    </row>
    <row r="89" spans="1:13" ht="12.75">
      <c r="A89" s="48"/>
      <c r="B89" s="5" t="s">
        <v>133</v>
      </c>
      <c r="C89" s="12"/>
      <c r="D89" s="62"/>
      <c r="E89" s="62"/>
      <c r="F89" s="63"/>
      <c r="G89" s="63"/>
      <c r="H89" s="63"/>
      <c r="I89" s="79"/>
      <c r="J89" s="79"/>
      <c r="K89" s="5"/>
      <c r="L89" s="5"/>
      <c r="M89" s="5"/>
    </row>
    <row r="90" spans="1:13" ht="12.75">
      <c r="A90" s="48"/>
      <c r="B90" s="5" t="s">
        <v>134</v>
      </c>
      <c r="C90" s="12"/>
      <c r="D90" s="62"/>
      <c r="E90" s="62"/>
      <c r="F90" s="63"/>
      <c r="G90" s="63"/>
      <c r="H90" s="63"/>
      <c r="I90" s="79"/>
      <c r="J90" s="79"/>
      <c r="K90" s="5"/>
      <c r="L90" s="5"/>
      <c r="M90" s="5"/>
    </row>
    <row r="91" spans="1:13" ht="12.75">
      <c r="A91" s="48"/>
      <c r="B91" s="5" t="s">
        <v>135</v>
      </c>
      <c r="C91" s="12"/>
      <c r="D91" s="62"/>
      <c r="E91" s="62"/>
      <c r="F91" s="63"/>
      <c r="G91" s="63"/>
      <c r="H91" s="63"/>
      <c r="I91" s="79"/>
      <c r="J91" s="79"/>
      <c r="K91" s="5"/>
      <c r="L91" s="5"/>
      <c r="M91" s="5"/>
    </row>
    <row r="92" spans="1:13" ht="12.75">
      <c r="A92" s="48"/>
      <c r="B92" s="5" t="s">
        <v>131</v>
      </c>
      <c r="C92" s="12"/>
      <c r="D92" s="62"/>
      <c r="E92" s="62"/>
      <c r="F92" s="63"/>
      <c r="G92" s="63"/>
      <c r="H92" s="63"/>
      <c r="I92" s="79"/>
      <c r="J92" s="79"/>
      <c r="K92" s="5"/>
      <c r="L92" s="5"/>
      <c r="M92" s="5"/>
    </row>
    <row r="93" spans="1:13" ht="13.5" thickBot="1">
      <c r="A93" s="48"/>
      <c r="B93" s="84"/>
      <c r="C93" s="12"/>
      <c r="D93" s="85"/>
      <c r="E93" s="85"/>
      <c r="F93" s="71"/>
      <c r="G93" s="71"/>
      <c r="H93" s="71"/>
      <c r="I93" s="71"/>
      <c r="J93" s="5"/>
      <c r="K93" s="5"/>
      <c r="L93" s="5"/>
      <c r="M93" s="5"/>
    </row>
    <row r="94" spans="1:13" ht="15.75">
      <c r="A94" s="48"/>
      <c r="B94" s="72" t="s">
        <v>102</v>
      </c>
      <c r="C94" s="73"/>
      <c r="D94" s="73"/>
      <c r="E94" s="73"/>
      <c r="F94" s="73"/>
      <c r="G94" s="73"/>
      <c r="H94" s="73"/>
      <c r="I94" s="73"/>
      <c r="J94" s="74"/>
      <c r="K94" s="5"/>
      <c r="L94" s="5"/>
      <c r="M94" s="5"/>
    </row>
    <row r="95" spans="1:13" ht="13.5" thickBot="1">
      <c r="A95" s="48"/>
      <c r="B95" s="11" t="s">
        <v>48</v>
      </c>
      <c r="C95" s="43"/>
      <c r="D95" s="75" t="s">
        <v>56</v>
      </c>
      <c r="E95" s="75"/>
      <c r="F95" s="27" t="s">
        <v>73</v>
      </c>
      <c r="G95" s="86" t="s">
        <v>61</v>
      </c>
      <c r="H95" s="87"/>
      <c r="I95" s="86" t="s">
        <v>62</v>
      </c>
      <c r="J95" s="17"/>
      <c r="K95" s="5"/>
      <c r="L95" s="5"/>
      <c r="M95" s="5"/>
    </row>
    <row r="96" spans="1:13" ht="12.75">
      <c r="A96" s="48"/>
      <c r="B96" s="11"/>
      <c r="C96" s="43"/>
      <c r="D96" s="26" t="s">
        <v>13</v>
      </c>
      <c r="E96" s="26" t="s">
        <v>51</v>
      </c>
      <c r="F96" s="27" t="s">
        <v>76</v>
      </c>
      <c r="G96" s="58" t="s">
        <v>13</v>
      </c>
      <c r="H96" s="26" t="s">
        <v>51</v>
      </c>
      <c r="I96" s="58" t="s">
        <v>13</v>
      </c>
      <c r="J96" s="59" t="s">
        <v>51</v>
      </c>
      <c r="K96" s="5"/>
      <c r="L96" s="5"/>
      <c r="M96" s="5"/>
    </row>
    <row r="97" spans="1:13" ht="12.75">
      <c r="A97" s="48"/>
      <c r="B97" s="11"/>
      <c r="C97" s="43"/>
      <c r="D97" s="78" t="s">
        <v>49</v>
      </c>
      <c r="E97" s="26" t="s">
        <v>50</v>
      </c>
      <c r="F97" s="30"/>
      <c r="G97" s="57" t="s">
        <v>50</v>
      </c>
      <c r="H97" s="26" t="s">
        <v>50</v>
      </c>
      <c r="I97" s="57" t="s">
        <v>50</v>
      </c>
      <c r="J97" s="59" t="s">
        <v>50</v>
      </c>
      <c r="K97" s="5"/>
      <c r="L97" s="5"/>
      <c r="M97" s="5"/>
    </row>
    <row r="98" spans="1:13" ht="12.75">
      <c r="A98" s="48"/>
      <c r="B98" s="14" t="s">
        <v>85</v>
      </c>
      <c r="C98" s="12"/>
      <c r="D98" s="61">
        <f>($G$19)</f>
        <v>10313.15688</v>
      </c>
      <c r="E98" s="62">
        <f>($H$19)</f>
        <v>34377.1896</v>
      </c>
      <c r="F98" s="207">
        <v>12</v>
      </c>
      <c r="G98" s="61">
        <f aca="true" t="shared" si="7" ref="G98:G109">(D98*F98)</f>
        <v>123757.88256</v>
      </c>
      <c r="H98" s="62">
        <f aca="true" t="shared" si="8" ref="H98:H109">(E98*F98)</f>
        <v>412526.2752</v>
      </c>
      <c r="I98" s="61">
        <f aca="true" t="shared" si="9" ref="I98:J109">(G98/264)</f>
        <v>468.77985818181816</v>
      </c>
      <c r="J98" s="64">
        <f t="shared" si="9"/>
        <v>1562.599527272727</v>
      </c>
      <c r="K98" s="5"/>
      <c r="L98" s="5"/>
      <c r="M98" s="5"/>
    </row>
    <row r="99" spans="1:13" ht="12.75">
      <c r="A99" s="48"/>
      <c r="B99" s="14" t="s">
        <v>86</v>
      </c>
      <c r="C99" s="12"/>
      <c r="D99" s="61">
        <f>($G$20)</f>
        <v>5500.3503359999995</v>
      </c>
      <c r="E99" s="62">
        <f>($H$20)</f>
        <v>27501.75168</v>
      </c>
      <c r="F99" s="207">
        <v>4</v>
      </c>
      <c r="G99" s="61">
        <f t="shared" si="7"/>
        <v>22001.401343999998</v>
      </c>
      <c r="H99" s="62">
        <f t="shared" si="8"/>
        <v>110007.00672</v>
      </c>
      <c r="I99" s="61">
        <f t="shared" si="9"/>
        <v>83.33864145454545</v>
      </c>
      <c r="J99" s="64">
        <f t="shared" si="9"/>
        <v>416.6932072727273</v>
      </c>
      <c r="K99" s="5"/>
      <c r="L99" s="5"/>
      <c r="M99" s="5"/>
    </row>
    <row r="100" spans="1:13" ht="12.75">
      <c r="A100" s="48"/>
      <c r="B100" s="14" t="s">
        <v>87</v>
      </c>
      <c r="C100" s="12"/>
      <c r="D100" s="61">
        <f>($G$21)</f>
        <v>8250.525503999997</v>
      </c>
      <c r="E100" s="62">
        <f>($H$21)</f>
        <v>41252.627519999995</v>
      </c>
      <c r="F100" s="207">
        <v>3</v>
      </c>
      <c r="G100" s="61">
        <f t="shared" si="7"/>
        <v>24751.576511999992</v>
      </c>
      <c r="H100" s="62">
        <f t="shared" si="8"/>
        <v>123757.88255999998</v>
      </c>
      <c r="I100" s="61">
        <f t="shared" si="9"/>
        <v>93.75597163636361</v>
      </c>
      <c r="J100" s="64">
        <f t="shared" si="9"/>
        <v>468.7798581818181</v>
      </c>
      <c r="K100" s="5"/>
      <c r="L100" s="5"/>
      <c r="M100" s="5"/>
    </row>
    <row r="101" spans="1:13" ht="12.75">
      <c r="A101" s="48"/>
      <c r="B101" s="14" t="s">
        <v>88</v>
      </c>
      <c r="C101" s="12"/>
      <c r="D101" s="61">
        <f>($G$22)</f>
        <v>3437.7189599999997</v>
      </c>
      <c r="E101" s="62">
        <f>($H$22)</f>
        <v>34377.1896</v>
      </c>
      <c r="F101" s="207">
        <v>2</v>
      </c>
      <c r="G101" s="61">
        <f t="shared" si="7"/>
        <v>6875.437919999999</v>
      </c>
      <c r="H101" s="62">
        <f t="shared" si="8"/>
        <v>68754.3792</v>
      </c>
      <c r="I101" s="61">
        <f t="shared" si="9"/>
        <v>26.043325454545453</v>
      </c>
      <c r="J101" s="64">
        <f t="shared" si="9"/>
        <v>260.43325454545453</v>
      </c>
      <c r="K101" s="5"/>
      <c r="L101" s="5"/>
      <c r="M101" s="5"/>
    </row>
    <row r="102" spans="1:13" ht="12.75">
      <c r="A102" s="48"/>
      <c r="B102" s="14" t="s">
        <v>89</v>
      </c>
      <c r="C102" s="12"/>
      <c r="D102" s="61">
        <f>($G$23)</f>
        <v>2750.1751679999998</v>
      </c>
      <c r="E102" s="62">
        <f>($H$23)</f>
        <v>27501.75168</v>
      </c>
      <c r="F102" s="207">
        <v>2</v>
      </c>
      <c r="G102" s="61">
        <f t="shared" si="7"/>
        <v>5500.3503359999995</v>
      </c>
      <c r="H102" s="62">
        <f t="shared" si="8"/>
        <v>55003.50336</v>
      </c>
      <c r="I102" s="61">
        <f t="shared" si="9"/>
        <v>20.834660363636363</v>
      </c>
      <c r="J102" s="64">
        <f t="shared" si="9"/>
        <v>208.34660363636365</v>
      </c>
      <c r="K102" s="5"/>
      <c r="L102" s="5"/>
      <c r="M102" s="5"/>
    </row>
    <row r="103" spans="1:13" ht="12.75">
      <c r="A103" s="48"/>
      <c r="B103" s="14" t="s">
        <v>90</v>
      </c>
      <c r="C103" s="12"/>
      <c r="D103" s="61">
        <f>($G$24)</f>
        <v>6930.885</v>
      </c>
      <c r="E103" s="62">
        <f>($H$24)</f>
        <v>13861.77</v>
      </c>
      <c r="F103" s="207">
        <v>12</v>
      </c>
      <c r="G103" s="61">
        <f t="shared" si="7"/>
        <v>83170.62</v>
      </c>
      <c r="H103" s="62">
        <f t="shared" si="8"/>
        <v>166341.24</v>
      </c>
      <c r="I103" s="61">
        <f t="shared" si="9"/>
        <v>315.04022727272724</v>
      </c>
      <c r="J103" s="64">
        <f t="shared" si="9"/>
        <v>630.0804545454545</v>
      </c>
      <c r="K103" s="5"/>
      <c r="L103" s="5"/>
      <c r="M103" s="5"/>
    </row>
    <row r="104" spans="1:13" ht="12.75">
      <c r="A104" s="48"/>
      <c r="B104" s="14" t="s">
        <v>91</v>
      </c>
      <c r="C104" s="12"/>
      <c r="D104" s="61">
        <f>($G$25)</f>
        <v>16501.051008000002</v>
      </c>
      <c r="E104" s="62">
        <f>($H$25)</f>
        <v>55003.50336</v>
      </c>
      <c r="F104" s="207">
        <v>8</v>
      </c>
      <c r="G104" s="61">
        <f t="shared" si="7"/>
        <v>132008.40806400002</v>
      </c>
      <c r="H104" s="62">
        <f t="shared" si="8"/>
        <v>440028.02688</v>
      </c>
      <c r="I104" s="61">
        <f t="shared" si="9"/>
        <v>500.0318487272728</v>
      </c>
      <c r="J104" s="64">
        <f t="shared" si="9"/>
        <v>1666.7728290909092</v>
      </c>
      <c r="K104" s="5"/>
      <c r="L104" s="5"/>
      <c r="M104" s="5"/>
    </row>
    <row r="105" spans="1:13" ht="12.75">
      <c r="A105" s="48"/>
      <c r="B105" s="14" t="s">
        <v>92</v>
      </c>
      <c r="C105" s="12"/>
      <c r="D105" s="61">
        <f>($G$26)</f>
        <v>13861.77</v>
      </c>
      <c r="E105" s="62">
        <f>($H$26)</f>
        <v>27723.54</v>
      </c>
      <c r="F105" s="207">
        <v>12</v>
      </c>
      <c r="G105" s="61">
        <f t="shared" si="7"/>
        <v>166341.24</v>
      </c>
      <c r="H105" s="62">
        <f t="shared" si="8"/>
        <v>332682.48</v>
      </c>
      <c r="I105" s="61">
        <f t="shared" si="9"/>
        <v>630.0804545454545</v>
      </c>
      <c r="J105" s="64">
        <f t="shared" si="9"/>
        <v>1260.160909090909</v>
      </c>
      <c r="K105" s="5"/>
      <c r="L105" s="5"/>
      <c r="M105" s="5"/>
    </row>
    <row r="106" spans="1:13" ht="12.75">
      <c r="A106" s="48"/>
      <c r="B106" s="14" t="s">
        <v>126</v>
      </c>
      <c r="C106" s="12"/>
      <c r="D106" s="61">
        <f>($G$27)</f>
        <v>310.159712</v>
      </c>
      <c r="E106" s="62">
        <f>($H$27)</f>
        <v>3101.59712</v>
      </c>
      <c r="F106" s="207">
        <v>2</v>
      </c>
      <c r="G106" s="61">
        <f t="shared" si="7"/>
        <v>620.319424</v>
      </c>
      <c r="H106" s="62">
        <f t="shared" si="8"/>
        <v>6203.19424</v>
      </c>
      <c r="I106" s="61">
        <f t="shared" si="9"/>
        <v>2.349694787878788</v>
      </c>
      <c r="J106" s="64">
        <f t="shared" si="9"/>
        <v>23.49694787878788</v>
      </c>
      <c r="K106" s="5"/>
      <c r="L106" s="5"/>
      <c r="M106" s="5"/>
    </row>
    <row r="107" spans="1:13" ht="12.75">
      <c r="A107" s="48"/>
      <c r="B107" s="14" t="s">
        <v>93</v>
      </c>
      <c r="C107" s="12"/>
      <c r="D107" s="61">
        <f>($G$28)</f>
        <v>2062.6313759999994</v>
      </c>
      <c r="E107" s="62">
        <f>($H$28)</f>
        <v>20626.313759999997</v>
      </c>
      <c r="F107" s="207">
        <v>2</v>
      </c>
      <c r="G107" s="61">
        <f t="shared" si="7"/>
        <v>4125.262751999999</v>
      </c>
      <c r="H107" s="62">
        <f t="shared" si="8"/>
        <v>41252.627519999995</v>
      </c>
      <c r="I107" s="61">
        <f t="shared" si="9"/>
        <v>15.625995272727268</v>
      </c>
      <c r="J107" s="64">
        <f t="shared" si="9"/>
        <v>156.25995272727272</v>
      </c>
      <c r="K107" s="5"/>
      <c r="L107" s="5"/>
      <c r="M107" s="5"/>
    </row>
    <row r="108" spans="1:13" ht="12.75">
      <c r="A108" s="48"/>
      <c r="B108" s="14" t="s">
        <v>94</v>
      </c>
      <c r="C108" s="12"/>
      <c r="D108" s="61">
        <f>($G$29)</f>
        <v>2062.6313759999994</v>
      </c>
      <c r="E108" s="62">
        <f>($H$29)</f>
        <v>20626.313759999997</v>
      </c>
      <c r="F108" s="207">
        <v>2</v>
      </c>
      <c r="G108" s="61">
        <f t="shared" si="7"/>
        <v>4125.262751999999</v>
      </c>
      <c r="H108" s="62">
        <f t="shared" si="8"/>
        <v>41252.627519999995</v>
      </c>
      <c r="I108" s="61">
        <f t="shared" si="9"/>
        <v>15.625995272727268</v>
      </c>
      <c r="J108" s="64">
        <f t="shared" si="9"/>
        <v>156.25995272727272</v>
      </c>
      <c r="K108" s="5"/>
      <c r="L108" s="5"/>
      <c r="M108" s="5"/>
    </row>
    <row r="109" spans="1:13" ht="12.75">
      <c r="A109" s="48"/>
      <c r="B109" s="14" t="s">
        <v>95</v>
      </c>
      <c r="C109" s="12"/>
      <c r="D109" s="61">
        <f>($G$30)</f>
        <v>3437.7189599999997</v>
      </c>
      <c r="E109" s="62">
        <f>($H$30)</f>
        <v>34377.1896</v>
      </c>
      <c r="F109" s="207">
        <v>2</v>
      </c>
      <c r="G109" s="61">
        <f t="shared" si="7"/>
        <v>6875.437919999999</v>
      </c>
      <c r="H109" s="62">
        <f t="shared" si="8"/>
        <v>68754.3792</v>
      </c>
      <c r="I109" s="61">
        <f t="shared" si="9"/>
        <v>26.043325454545453</v>
      </c>
      <c r="J109" s="64">
        <f t="shared" si="9"/>
        <v>260.43325454545453</v>
      </c>
      <c r="K109" s="5"/>
      <c r="L109" s="5"/>
      <c r="M109" s="5"/>
    </row>
    <row r="110" spans="1:13" ht="12.75">
      <c r="A110" s="48"/>
      <c r="B110" s="14" t="s">
        <v>96</v>
      </c>
      <c r="C110" s="12"/>
      <c r="D110" s="61">
        <f>($G$31)</f>
        <v>7562.981712</v>
      </c>
      <c r="E110" s="62">
        <f>($H$31)</f>
        <v>75629.81711999999</v>
      </c>
      <c r="F110" s="207">
        <v>2</v>
      </c>
      <c r="G110" s="61">
        <f>(D110*F110)</f>
        <v>15125.963424</v>
      </c>
      <c r="H110" s="62">
        <f>(E110*F110)</f>
        <v>151259.63423999998</v>
      </c>
      <c r="I110" s="61">
        <f>(G110/264)</f>
        <v>57.295316</v>
      </c>
      <c r="J110" s="64">
        <f>(H110/264)</f>
        <v>572.9531599999999</v>
      </c>
      <c r="K110" s="5"/>
      <c r="L110" s="5"/>
      <c r="M110" s="5"/>
    </row>
    <row r="111" spans="1:13" ht="12.75">
      <c r="A111" s="48"/>
      <c r="B111" s="14" t="s">
        <v>147</v>
      </c>
      <c r="C111" s="12"/>
      <c r="D111" s="61">
        <f>($G$32)</f>
        <v>11000.700671999999</v>
      </c>
      <c r="E111" s="62">
        <f>($H$32)</f>
        <v>55003.50336</v>
      </c>
      <c r="F111" s="207">
        <v>4</v>
      </c>
      <c r="G111" s="61">
        <f>(D111*F111)</f>
        <v>44002.802687999996</v>
      </c>
      <c r="H111" s="62">
        <f>(E111*F111)</f>
        <v>220014.01344</v>
      </c>
      <c r="I111" s="61">
        <f>(G111/264)</f>
        <v>166.6772829090909</v>
      </c>
      <c r="J111" s="64">
        <f>(H111/264)</f>
        <v>833.3864145454546</v>
      </c>
      <c r="K111" s="5"/>
      <c r="L111" s="5"/>
      <c r="M111" s="5"/>
    </row>
    <row r="112" spans="1:13" ht="13.5" thickBot="1">
      <c r="A112" s="48"/>
      <c r="B112" s="37" t="s">
        <v>3</v>
      </c>
      <c r="C112" s="38"/>
      <c r="D112" s="67">
        <f>SUM(D98:D111)</f>
        <v>93982.456664</v>
      </c>
      <c r="E112" s="67">
        <f>SUM(E98:E111)</f>
        <v>470964.0581599999</v>
      </c>
      <c r="F112" s="68"/>
      <c r="G112" s="66">
        <f>SUM(G98:G111)</f>
        <v>639281.965696</v>
      </c>
      <c r="H112" s="67">
        <f>SUM(H98:H111)</f>
        <v>2237837.27008</v>
      </c>
      <c r="I112" s="66">
        <f>SUM(I98:I111)</f>
        <v>2421.5225973333336</v>
      </c>
      <c r="J112" s="69">
        <f>SUM(J98:J111)</f>
        <v>8476.656326060605</v>
      </c>
      <c r="K112" s="5"/>
      <c r="L112" s="5"/>
      <c r="M112" s="5"/>
    </row>
    <row r="113" spans="1:13" ht="12.75">
      <c r="A113" s="48"/>
      <c r="B113" s="12" t="s">
        <v>142</v>
      </c>
      <c r="C113" s="12"/>
      <c r="D113" s="85"/>
      <c r="E113" s="85"/>
      <c r="F113" s="71"/>
      <c r="G113" s="71"/>
      <c r="H113" s="71"/>
      <c r="I113" s="71"/>
      <c r="J113" s="5"/>
      <c r="K113" s="5"/>
      <c r="L113" s="5"/>
      <c r="M113" s="5"/>
    </row>
    <row r="114" spans="1:13" ht="12.75">
      <c r="A114" s="48"/>
      <c r="B114" s="12" t="s">
        <v>187</v>
      </c>
      <c r="C114" s="12"/>
      <c r="D114" s="85"/>
      <c r="E114" s="85"/>
      <c r="F114" s="71"/>
      <c r="G114" s="71"/>
      <c r="H114" s="71"/>
      <c r="I114" s="71"/>
      <c r="J114" s="5"/>
      <c r="K114" s="5"/>
      <c r="L114" s="5"/>
      <c r="M114" s="5"/>
    </row>
    <row r="115" spans="1:13" ht="13.5" thickBot="1">
      <c r="A115" s="48"/>
      <c r="B115" s="12"/>
      <c r="C115" s="12"/>
      <c r="D115" s="85"/>
      <c r="E115" s="85"/>
      <c r="F115" s="71"/>
      <c r="G115" s="71"/>
      <c r="H115" s="71"/>
      <c r="I115" s="71"/>
      <c r="J115" s="5"/>
      <c r="K115" s="5"/>
      <c r="L115" s="5"/>
      <c r="M115" s="5"/>
    </row>
    <row r="116" spans="1:13" ht="15.75">
      <c r="A116" s="48"/>
      <c r="B116" s="72" t="s">
        <v>106</v>
      </c>
      <c r="C116" s="73"/>
      <c r="D116" s="73"/>
      <c r="E116" s="73"/>
      <c r="F116" s="73"/>
      <c r="G116" s="73"/>
      <c r="H116" s="73"/>
      <c r="I116" s="73"/>
      <c r="J116" s="73"/>
      <c r="K116" s="10"/>
      <c r="L116" s="5"/>
      <c r="M116" s="5"/>
    </row>
    <row r="117" spans="1:13" ht="13.5" thickBot="1">
      <c r="A117" s="48"/>
      <c r="B117" s="11" t="s">
        <v>48</v>
      </c>
      <c r="C117" s="43"/>
      <c r="D117" s="52" t="s">
        <v>56</v>
      </c>
      <c r="E117" s="75"/>
      <c r="F117" s="23" t="s">
        <v>193</v>
      </c>
      <c r="G117" s="27" t="s">
        <v>73</v>
      </c>
      <c r="H117" s="86" t="s">
        <v>61</v>
      </c>
      <c r="I117" s="87"/>
      <c r="J117" s="86" t="s">
        <v>62</v>
      </c>
      <c r="K117" s="56"/>
      <c r="L117" s="88"/>
      <c r="M117" s="26"/>
    </row>
    <row r="118" spans="1:13" ht="12.75">
      <c r="A118" s="48"/>
      <c r="B118" s="11"/>
      <c r="C118" s="43"/>
      <c r="D118" s="57" t="s">
        <v>13</v>
      </c>
      <c r="E118" s="26" t="s">
        <v>51</v>
      </c>
      <c r="F118" s="27" t="s">
        <v>236</v>
      </c>
      <c r="G118" s="27" t="s">
        <v>76</v>
      </c>
      <c r="H118" s="58" t="s">
        <v>13</v>
      </c>
      <c r="I118" s="26" t="s">
        <v>51</v>
      </c>
      <c r="J118" s="58" t="s">
        <v>13</v>
      </c>
      <c r="K118" s="59" t="s">
        <v>51</v>
      </c>
      <c r="L118" s="26"/>
      <c r="M118" s="78"/>
    </row>
    <row r="119" spans="1:13" ht="12.75">
      <c r="A119" s="48"/>
      <c r="B119" s="11"/>
      <c r="C119" s="43"/>
      <c r="D119" s="58" t="s">
        <v>49</v>
      </c>
      <c r="E119" s="26" t="s">
        <v>50</v>
      </c>
      <c r="F119" s="27" t="s">
        <v>237</v>
      </c>
      <c r="G119" s="89"/>
      <c r="H119" s="57" t="s">
        <v>50</v>
      </c>
      <c r="I119" s="26" t="s">
        <v>50</v>
      </c>
      <c r="J119" s="57" t="s">
        <v>50</v>
      </c>
      <c r="K119" s="59" t="s">
        <v>50</v>
      </c>
      <c r="L119" s="5"/>
      <c r="M119" s="5"/>
    </row>
    <row r="120" spans="1:13" ht="12.75">
      <c r="A120" s="48"/>
      <c r="B120" s="14" t="s">
        <v>85</v>
      </c>
      <c r="C120" s="12"/>
      <c r="D120" s="61">
        <f>($G$19)</f>
        <v>10313.15688</v>
      </c>
      <c r="E120" s="62">
        <f>($H$19)</f>
        <v>34377.1896</v>
      </c>
      <c r="F120" s="207">
        <v>25</v>
      </c>
      <c r="G120" s="90">
        <v>4</v>
      </c>
      <c r="H120" s="61">
        <f aca="true" t="shared" si="10" ref="H120:H133">(D120*G120)*(F120/100)</f>
        <v>10313.15688</v>
      </c>
      <c r="I120" s="62">
        <f aca="true" t="shared" si="11" ref="I120:I133">(E120*G120)*(F120/100)</f>
        <v>34377.1896</v>
      </c>
      <c r="J120" s="61">
        <f aca="true" t="shared" si="12" ref="J120:K131">(H120/264)</f>
        <v>39.06498818181819</v>
      </c>
      <c r="K120" s="64">
        <f t="shared" si="12"/>
        <v>130.21662727272727</v>
      </c>
      <c r="L120" s="5"/>
      <c r="M120" s="5"/>
    </row>
    <row r="121" spans="1:13" ht="12.75">
      <c r="A121" s="48"/>
      <c r="B121" s="14" t="s">
        <v>86</v>
      </c>
      <c r="C121" s="12"/>
      <c r="D121" s="61">
        <f>($G$20)</f>
        <v>5500.3503359999995</v>
      </c>
      <c r="E121" s="62">
        <f>($H$20)</f>
        <v>27501.75168</v>
      </c>
      <c r="F121" s="207">
        <v>25</v>
      </c>
      <c r="G121" s="90">
        <v>3</v>
      </c>
      <c r="H121" s="61">
        <f t="shared" si="10"/>
        <v>4125.262752</v>
      </c>
      <c r="I121" s="62">
        <f t="shared" si="11"/>
        <v>20626.31376</v>
      </c>
      <c r="J121" s="61">
        <f t="shared" si="12"/>
        <v>15.625995272727272</v>
      </c>
      <c r="K121" s="64">
        <f t="shared" si="12"/>
        <v>78.12997636363637</v>
      </c>
      <c r="L121" s="5"/>
      <c r="M121" s="5"/>
    </row>
    <row r="122" spans="1:13" ht="12.75">
      <c r="A122" s="48"/>
      <c r="B122" s="14" t="s">
        <v>87</v>
      </c>
      <c r="C122" s="12"/>
      <c r="D122" s="61">
        <f>($G$21)</f>
        <v>8250.525503999997</v>
      </c>
      <c r="E122" s="62">
        <f>($H$21)</f>
        <v>41252.627519999995</v>
      </c>
      <c r="F122" s="207">
        <v>25</v>
      </c>
      <c r="G122" s="90">
        <v>2</v>
      </c>
      <c r="H122" s="61">
        <f t="shared" si="10"/>
        <v>4125.262751999999</v>
      </c>
      <c r="I122" s="62">
        <f t="shared" si="11"/>
        <v>20626.313759999997</v>
      </c>
      <c r="J122" s="61">
        <f t="shared" si="12"/>
        <v>15.625995272727268</v>
      </c>
      <c r="K122" s="64">
        <f t="shared" si="12"/>
        <v>78.12997636363636</v>
      </c>
      <c r="L122" s="5"/>
      <c r="M122" s="5"/>
    </row>
    <row r="123" spans="1:13" ht="12.75">
      <c r="A123" s="48"/>
      <c r="B123" s="14" t="s">
        <v>88</v>
      </c>
      <c r="C123" s="12"/>
      <c r="D123" s="61">
        <f>($G$22)</f>
        <v>3437.7189599999997</v>
      </c>
      <c r="E123" s="62">
        <f>($H$22)</f>
        <v>34377.1896</v>
      </c>
      <c r="F123" s="207">
        <v>25</v>
      </c>
      <c r="G123" s="90">
        <v>2</v>
      </c>
      <c r="H123" s="61">
        <f t="shared" si="10"/>
        <v>1718.8594799999998</v>
      </c>
      <c r="I123" s="62">
        <f t="shared" si="11"/>
        <v>17188.5948</v>
      </c>
      <c r="J123" s="61">
        <f t="shared" si="12"/>
        <v>6.510831363636363</v>
      </c>
      <c r="K123" s="64">
        <f t="shared" si="12"/>
        <v>65.10831363636363</v>
      </c>
      <c r="L123" s="5"/>
      <c r="M123" s="5"/>
    </row>
    <row r="124" spans="1:13" ht="12.75">
      <c r="A124" s="48"/>
      <c r="B124" s="14" t="s">
        <v>89</v>
      </c>
      <c r="C124" s="12"/>
      <c r="D124" s="61">
        <f>($G$23)</f>
        <v>2750.1751679999998</v>
      </c>
      <c r="E124" s="62">
        <f>($H$23)</f>
        <v>27501.75168</v>
      </c>
      <c r="F124" s="207">
        <v>25</v>
      </c>
      <c r="G124" s="90">
        <v>2</v>
      </c>
      <c r="H124" s="61">
        <f t="shared" si="10"/>
        <v>1375.0875839999999</v>
      </c>
      <c r="I124" s="62">
        <f t="shared" si="11"/>
        <v>13750.87584</v>
      </c>
      <c r="J124" s="61">
        <f t="shared" si="12"/>
        <v>5.208665090909091</v>
      </c>
      <c r="K124" s="64">
        <f t="shared" si="12"/>
        <v>52.08665090909091</v>
      </c>
      <c r="L124" s="5"/>
      <c r="M124" s="5"/>
    </row>
    <row r="125" spans="1:13" ht="12.75">
      <c r="A125" s="48"/>
      <c r="B125" s="14" t="s">
        <v>90</v>
      </c>
      <c r="C125" s="12"/>
      <c r="D125" s="61">
        <f>($G$24)</f>
        <v>6930.885</v>
      </c>
      <c r="E125" s="62">
        <f>($H$24)</f>
        <v>13861.77</v>
      </c>
      <c r="F125" s="207">
        <v>50</v>
      </c>
      <c r="G125" s="90">
        <v>2</v>
      </c>
      <c r="H125" s="61">
        <f t="shared" si="10"/>
        <v>6930.885</v>
      </c>
      <c r="I125" s="62">
        <f t="shared" si="11"/>
        <v>13861.77</v>
      </c>
      <c r="J125" s="61">
        <f t="shared" si="12"/>
        <v>26.253352272727273</v>
      </c>
      <c r="K125" s="64">
        <f t="shared" si="12"/>
        <v>52.50670454545455</v>
      </c>
      <c r="L125" s="5"/>
      <c r="M125" s="5"/>
    </row>
    <row r="126" spans="1:13" ht="12.75">
      <c r="A126" s="48"/>
      <c r="B126" s="14" t="s">
        <v>91</v>
      </c>
      <c r="C126" s="12"/>
      <c r="D126" s="61">
        <f>($G$25)</f>
        <v>16501.051008000002</v>
      </c>
      <c r="E126" s="62">
        <f>($H$25)</f>
        <v>55003.50336</v>
      </c>
      <c r="F126" s="207">
        <v>25</v>
      </c>
      <c r="G126" s="90">
        <v>4</v>
      </c>
      <c r="H126" s="61">
        <f t="shared" si="10"/>
        <v>16501.051008000002</v>
      </c>
      <c r="I126" s="62">
        <f t="shared" si="11"/>
        <v>55003.50336</v>
      </c>
      <c r="J126" s="61">
        <f t="shared" si="12"/>
        <v>62.5039810909091</v>
      </c>
      <c r="K126" s="64">
        <f t="shared" si="12"/>
        <v>208.34660363636365</v>
      </c>
      <c r="L126" s="5"/>
      <c r="M126" s="5"/>
    </row>
    <row r="127" spans="1:13" ht="12.75">
      <c r="A127" s="48"/>
      <c r="B127" s="14" t="s">
        <v>92</v>
      </c>
      <c r="C127" s="12"/>
      <c r="D127" s="61">
        <f>($G$26)</f>
        <v>13861.77</v>
      </c>
      <c r="E127" s="62">
        <f>($H$26)</f>
        <v>27723.54</v>
      </c>
      <c r="F127" s="207">
        <v>50</v>
      </c>
      <c r="G127" s="90">
        <v>2</v>
      </c>
      <c r="H127" s="61">
        <f t="shared" si="10"/>
        <v>13861.77</v>
      </c>
      <c r="I127" s="62">
        <f t="shared" si="11"/>
        <v>27723.54</v>
      </c>
      <c r="J127" s="61">
        <f t="shared" si="12"/>
        <v>52.50670454545455</v>
      </c>
      <c r="K127" s="64">
        <f t="shared" si="12"/>
        <v>105.0134090909091</v>
      </c>
      <c r="L127" s="5"/>
      <c r="M127" s="5"/>
    </row>
    <row r="128" spans="1:13" ht="12.75">
      <c r="A128" s="48"/>
      <c r="B128" s="14" t="s">
        <v>126</v>
      </c>
      <c r="C128" s="12"/>
      <c r="D128" s="61">
        <f>($G$27)</f>
        <v>310.159712</v>
      </c>
      <c r="E128" s="62">
        <f>($H$27)</f>
        <v>3101.59712</v>
      </c>
      <c r="F128" s="207">
        <v>25</v>
      </c>
      <c r="G128" s="90">
        <v>2</v>
      </c>
      <c r="H128" s="61">
        <f t="shared" si="10"/>
        <v>155.079856</v>
      </c>
      <c r="I128" s="62">
        <f t="shared" si="11"/>
        <v>1550.79856</v>
      </c>
      <c r="J128" s="61">
        <f t="shared" si="12"/>
        <v>0.587423696969697</v>
      </c>
      <c r="K128" s="64">
        <f t="shared" si="12"/>
        <v>5.87423696969697</v>
      </c>
      <c r="L128" s="5"/>
      <c r="M128" s="5"/>
    </row>
    <row r="129" spans="1:13" ht="12.75">
      <c r="A129" s="48"/>
      <c r="B129" s="14" t="s">
        <v>93</v>
      </c>
      <c r="C129" s="12"/>
      <c r="D129" s="61">
        <f>($G$28)</f>
        <v>2062.6313759999994</v>
      </c>
      <c r="E129" s="62">
        <f>($H$28)</f>
        <v>20626.313759999997</v>
      </c>
      <c r="F129" s="207">
        <v>25</v>
      </c>
      <c r="G129" s="90">
        <v>2</v>
      </c>
      <c r="H129" s="61">
        <f t="shared" si="10"/>
        <v>1031.3156879999997</v>
      </c>
      <c r="I129" s="62">
        <f t="shared" si="11"/>
        <v>10313.156879999999</v>
      </c>
      <c r="J129" s="61">
        <f t="shared" si="12"/>
        <v>3.906498818181817</v>
      </c>
      <c r="K129" s="64">
        <f t="shared" si="12"/>
        <v>39.06498818181818</v>
      </c>
      <c r="L129" s="5"/>
      <c r="M129" s="5"/>
    </row>
    <row r="130" spans="1:13" ht="12.75">
      <c r="A130" s="48"/>
      <c r="B130" s="14" t="s">
        <v>94</v>
      </c>
      <c r="C130" s="12"/>
      <c r="D130" s="61">
        <f>($G$29)</f>
        <v>2062.6313759999994</v>
      </c>
      <c r="E130" s="62">
        <f>($H$29)</f>
        <v>20626.313759999997</v>
      </c>
      <c r="F130" s="207">
        <v>25</v>
      </c>
      <c r="G130" s="90">
        <v>2</v>
      </c>
      <c r="H130" s="61">
        <f t="shared" si="10"/>
        <v>1031.3156879999997</v>
      </c>
      <c r="I130" s="62">
        <f t="shared" si="11"/>
        <v>10313.156879999999</v>
      </c>
      <c r="J130" s="61">
        <f t="shared" si="12"/>
        <v>3.906498818181817</v>
      </c>
      <c r="K130" s="64">
        <f t="shared" si="12"/>
        <v>39.06498818181818</v>
      </c>
      <c r="L130" s="5"/>
      <c r="M130" s="5"/>
    </row>
    <row r="131" spans="1:13" ht="12.75">
      <c r="A131" s="48"/>
      <c r="B131" s="14" t="s">
        <v>95</v>
      </c>
      <c r="C131" s="12"/>
      <c r="D131" s="61">
        <f>($G$30)</f>
        <v>3437.7189599999997</v>
      </c>
      <c r="E131" s="62">
        <f>($H$30)</f>
        <v>34377.1896</v>
      </c>
      <c r="F131" s="207">
        <v>25</v>
      </c>
      <c r="G131" s="90">
        <v>2</v>
      </c>
      <c r="H131" s="61">
        <f t="shared" si="10"/>
        <v>1718.8594799999998</v>
      </c>
      <c r="I131" s="62">
        <f t="shared" si="11"/>
        <v>17188.5948</v>
      </c>
      <c r="J131" s="61">
        <f t="shared" si="12"/>
        <v>6.510831363636363</v>
      </c>
      <c r="K131" s="64">
        <f t="shared" si="12"/>
        <v>65.10831363636363</v>
      </c>
      <c r="L131" s="5"/>
      <c r="M131" s="5"/>
    </row>
    <row r="132" spans="1:13" ht="12.75">
      <c r="A132" s="48"/>
      <c r="B132" s="14" t="s">
        <v>96</v>
      </c>
      <c r="C132" s="12"/>
      <c r="D132" s="61">
        <f>($G$31)</f>
        <v>7562.981712</v>
      </c>
      <c r="E132" s="62">
        <f>($H$31)</f>
        <v>75629.81711999999</v>
      </c>
      <c r="F132" s="207">
        <v>25</v>
      </c>
      <c r="G132" s="90">
        <v>2</v>
      </c>
      <c r="H132" s="61">
        <f t="shared" si="10"/>
        <v>3781.490856</v>
      </c>
      <c r="I132" s="62">
        <f t="shared" si="11"/>
        <v>37814.908559999996</v>
      </c>
      <c r="J132" s="61">
        <f>(H132/264)</f>
        <v>14.323829</v>
      </c>
      <c r="K132" s="64">
        <f>(I132/264)</f>
        <v>143.23828999999998</v>
      </c>
      <c r="L132" s="5"/>
      <c r="M132" s="5"/>
    </row>
    <row r="133" spans="1:13" ht="12.75">
      <c r="A133" s="48"/>
      <c r="B133" s="14" t="s">
        <v>147</v>
      </c>
      <c r="C133" s="12"/>
      <c r="D133" s="61">
        <f>($G$32)</f>
        <v>11000.700671999999</v>
      </c>
      <c r="E133" s="62">
        <f>($H$32)</f>
        <v>55003.50336</v>
      </c>
      <c r="F133" s="207">
        <v>25</v>
      </c>
      <c r="G133" s="90">
        <v>2</v>
      </c>
      <c r="H133" s="61">
        <f t="shared" si="10"/>
        <v>5500.3503359999995</v>
      </c>
      <c r="I133" s="62">
        <f t="shared" si="11"/>
        <v>27501.75168</v>
      </c>
      <c r="J133" s="61">
        <f>(H133/264)</f>
        <v>20.834660363636363</v>
      </c>
      <c r="K133" s="64">
        <f>(I133/264)</f>
        <v>104.17330181818183</v>
      </c>
      <c r="L133" s="5"/>
      <c r="M133" s="5"/>
    </row>
    <row r="134" spans="1:13" ht="13.5" thickBot="1">
      <c r="A134" s="48"/>
      <c r="B134" s="37" t="s">
        <v>3</v>
      </c>
      <c r="C134" s="38"/>
      <c r="D134" s="67">
        <f>SUM(D120:D133)</f>
        <v>93982.456664</v>
      </c>
      <c r="E134" s="67">
        <f>SUM(E120:E133)</f>
        <v>470964.0581599999</v>
      </c>
      <c r="F134" s="91"/>
      <c r="G134" s="68"/>
      <c r="H134" s="66">
        <f>SUM(H120:H133)</f>
        <v>72169.74736000001</v>
      </c>
      <c r="I134" s="67">
        <f>SUM(I120:I133)</f>
        <v>307840.4684799999</v>
      </c>
      <c r="J134" s="66">
        <f>SUM(J120:J133)</f>
        <v>273.37025515151515</v>
      </c>
      <c r="K134" s="69">
        <f>SUM(K120:K133)</f>
        <v>1166.0623806060607</v>
      </c>
      <c r="L134" s="5"/>
      <c r="M134" s="5"/>
    </row>
    <row r="135" spans="1:13" ht="12.75">
      <c r="A135" s="48"/>
      <c r="B135" s="12" t="s">
        <v>142</v>
      </c>
      <c r="C135" s="12"/>
      <c r="D135" s="62"/>
      <c r="E135" s="62"/>
      <c r="F135" s="63"/>
      <c r="G135" s="62"/>
      <c r="H135" s="62"/>
      <c r="I135" s="62"/>
      <c r="J135" s="62"/>
      <c r="K135" s="5"/>
      <c r="L135" s="5"/>
      <c r="M135" s="5"/>
    </row>
    <row r="136" spans="1:13" ht="12.75">
      <c r="A136" s="48"/>
      <c r="B136" s="12" t="s">
        <v>141</v>
      </c>
      <c r="C136" s="12"/>
      <c r="D136" s="85"/>
      <c r="E136" s="85"/>
      <c r="F136" s="71"/>
      <c r="G136" s="71"/>
      <c r="H136" s="71"/>
      <c r="I136" s="71"/>
      <c r="J136" s="5"/>
      <c r="K136" s="5"/>
      <c r="L136" s="5"/>
      <c r="M136" s="5"/>
    </row>
    <row r="137" spans="1:13" ht="12.75">
      <c r="A137" s="48"/>
      <c r="B137" s="12" t="s">
        <v>238</v>
      </c>
      <c r="C137" s="12"/>
      <c r="D137" s="85"/>
      <c r="E137" s="85"/>
      <c r="F137" s="71"/>
      <c r="G137" s="71"/>
      <c r="H137" s="71"/>
      <c r="I137" s="71"/>
      <c r="J137" s="5"/>
      <c r="K137" s="5"/>
      <c r="L137" s="5"/>
      <c r="M137" s="5"/>
    </row>
    <row r="138" spans="1:13" ht="12.75">
      <c r="A138" s="48"/>
      <c r="B138" s="12" t="s">
        <v>239</v>
      </c>
      <c r="C138" s="12"/>
      <c r="D138" s="85"/>
      <c r="E138" s="85"/>
      <c r="F138" s="71"/>
      <c r="G138" s="71"/>
      <c r="H138" s="71"/>
      <c r="I138" s="71"/>
      <c r="J138" s="5"/>
      <c r="K138" s="5"/>
      <c r="L138" s="5"/>
      <c r="M138" s="5"/>
    </row>
    <row r="139" spans="1:13" ht="13.5" thickBot="1">
      <c r="A139" s="48"/>
      <c r="B139" s="48"/>
      <c r="C139" s="71"/>
      <c r="D139" s="71"/>
      <c r="E139" s="71"/>
      <c r="F139" s="71"/>
      <c r="G139" s="71"/>
      <c r="H139" s="71"/>
      <c r="I139" s="71"/>
      <c r="J139" s="5"/>
      <c r="K139" s="5"/>
      <c r="L139" s="5"/>
      <c r="M139" s="5"/>
    </row>
    <row r="140" spans="1:13" ht="15.75">
      <c r="A140" s="48"/>
      <c r="B140" s="22" t="s">
        <v>104</v>
      </c>
      <c r="C140" s="9"/>
      <c r="D140" s="9"/>
      <c r="E140" s="9"/>
      <c r="F140" s="9"/>
      <c r="G140" s="9"/>
      <c r="H140" s="9"/>
      <c r="I140" s="9"/>
      <c r="J140" s="10"/>
      <c r="K140" s="5"/>
      <c r="L140" s="5"/>
      <c r="M140" s="5"/>
    </row>
    <row r="141" spans="1:13" ht="13.5" thickBot="1">
      <c r="A141" s="48"/>
      <c r="B141" s="11" t="s">
        <v>48</v>
      </c>
      <c r="C141" s="43"/>
      <c r="D141" s="52" t="s">
        <v>56</v>
      </c>
      <c r="E141" s="92"/>
      <c r="F141" s="26" t="s">
        <v>57</v>
      </c>
      <c r="G141" s="26" t="s">
        <v>138</v>
      </c>
      <c r="H141" s="26" t="s">
        <v>59</v>
      </c>
      <c r="I141" s="76" t="s">
        <v>140</v>
      </c>
      <c r="J141" s="77"/>
      <c r="K141" s="5"/>
      <c r="L141" s="5"/>
      <c r="M141" s="5"/>
    </row>
    <row r="142" spans="1:13" ht="12.75">
      <c r="A142" s="48"/>
      <c r="B142" s="11"/>
      <c r="C142" s="43"/>
      <c r="D142" s="57" t="s">
        <v>13</v>
      </c>
      <c r="E142" s="93" t="s">
        <v>51</v>
      </c>
      <c r="F142" s="26" t="s">
        <v>58</v>
      </c>
      <c r="G142" s="26"/>
      <c r="H142" s="26" t="s">
        <v>139</v>
      </c>
      <c r="I142" s="26" t="s">
        <v>60</v>
      </c>
      <c r="J142" s="59" t="s">
        <v>55</v>
      </c>
      <c r="K142" s="5"/>
      <c r="L142" s="5"/>
      <c r="M142" s="5"/>
    </row>
    <row r="143" spans="1:13" ht="12.75">
      <c r="A143" s="48"/>
      <c r="B143" s="11"/>
      <c r="C143" s="43"/>
      <c r="D143" s="58" t="s">
        <v>49</v>
      </c>
      <c r="E143" s="93" t="s">
        <v>50</v>
      </c>
      <c r="F143" s="26" t="s">
        <v>129</v>
      </c>
      <c r="G143" s="26"/>
      <c r="H143" s="26"/>
      <c r="I143" s="26" t="s">
        <v>50</v>
      </c>
      <c r="J143" s="59"/>
      <c r="K143" s="5"/>
      <c r="L143" s="5"/>
      <c r="M143" s="5"/>
    </row>
    <row r="144" spans="1:13" ht="12.75">
      <c r="A144" s="48"/>
      <c r="B144" s="14" t="s">
        <v>85</v>
      </c>
      <c r="C144" s="12"/>
      <c r="D144" s="61">
        <f>($G$19)</f>
        <v>10313.15688</v>
      </c>
      <c r="E144" s="94">
        <f>($H$19)</f>
        <v>34377.1896</v>
      </c>
      <c r="F144" s="207">
        <v>0</v>
      </c>
      <c r="G144" s="63">
        <v>0</v>
      </c>
      <c r="H144" s="63">
        <v>1.05</v>
      </c>
      <c r="I144" s="62">
        <f aca="true" t="shared" si="13" ref="I144:I157">(D144*(F144/100)*(G144/365)*H144)</f>
        <v>0</v>
      </c>
      <c r="J144" s="64">
        <f aca="true" t="shared" si="14" ref="J144:J157">(E144*(F144/100)*(G144/365)*H144)</f>
        <v>0</v>
      </c>
      <c r="K144" s="5"/>
      <c r="L144" s="5"/>
      <c r="M144" s="5"/>
    </row>
    <row r="145" spans="1:13" ht="12.75">
      <c r="A145" s="48"/>
      <c r="B145" s="14" t="s">
        <v>86</v>
      </c>
      <c r="C145" s="12"/>
      <c r="D145" s="61">
        <f>($G$20)</f>
        <v>5500.3503359999995</v>
      </c>
      <c r="E145" s="94">
        <f>($H$20)</f>
        <v>27501.75168</v>
      </c>
      <c r="F145" s="207">
        <v>2</v>
      </c>
      <c r="G145" s="63">
        <v>10</v>
      </c>
      <c r="H145" s="63">
        <v>1.05</v>
      </c>
      <c r="I145" s="62">
        <f t="shared" si="13"/>
        <v>3.1645851248219175</v>
      </c>
      <c r="J145" s="64">
        <f t="shared" si="14"/>
        <v>15.822925624109589</v>
      </c>
      <c r="K145" s="5"/>
      <c r="L145" s="5"/>
      <c r="M145" s="5"/>
    </row>
    <row r="146" spans="1:13" ht="12.75">
      <c r="A146" s="48"/>
      <c r="B146" s="14" t="s">
        <v>87</v>
      </c>
      <c r="C146" s="12"/>
      <c r="D146" s="61">
        <f>($G$21)</f>
        <v>8250.525503999997</v>
      </c>
      <c r="E146" s="94">
        <f>($H$21)</f>
        <v>41252.627519999995</v>
      </c>
      <c r="F146" s="207">
        <v>0</v>
      </c>
      <c r="G146" s="63">
        <v>0</v>
      </c>
      <c r="H146" s="63">
        <v>1.05</v>
      </c>
      <c r="I146" s="62">
        <f t="shared" si="13"/>
        <v>0</v>
      </c>
      <c r="J146" s="64">
        <f t="shared" si="14"/>
        <v>0</v>
      </c>
      <c r="K146" s="5"/>
      <c r="L146" s="5"/>
      <c r="M146" s="5"/>
    </row>
    <row r="147" spans="1:13" ht="12.75">
      <c r="A147" s="48"/>
      <c r="B147" s="14" t="s">
        <v>88</v>
      </c>
      <c r="C147" s="12"/>
      <c r="D147" s="61">
        <f>($G$22)</f>
        <v>3437.7189599999997</v>
      </c>
      <c r="E147" s="94">
        <f>($H$22)</f>
        <v>34377.1896</v>
      </c>
      <c r="F147" s="207">
        <v>0</v>
      </c>
      <c r="G147" s="63">
        <v>0</v>
      </c>
      <c r="H147" s="63">
        <v>1.05</v>
      </c>
      <c r="I147" s="62">
        <f t="shared" si="13"/>
        <v>0</v>
      </c>
      <c r="J147" s="64">
        <f t="shared" si="14"/>
        <v>0</v>
      </c>
      <c r="K147" s="5"/>
      <c r="L147" s="5"/>
      <c r="M147" s="5"/>
    </row>
    <row r="148" spans="1:13" ht="12.75">
      <c r="A148" s="48"/>
      <c r="B148" s="14" t="s">
        <v>89</v>
      </c>
      <c r="C148" s="12"/>
      <c r="D148" s="61">
        <f>($G$23)</f>
        <v>2750.1751679999998</v>
      </c>
      <c r="E148" s="94">
        <f>($H$23)</f>
        <v>27501.75168</v>
      </c>
      <c r="F148" s="207">
        <v>1</v>
      </c>
      <c r="G148" s="63">
        <v>10</v>
      </c>
      <c r="H148" s="63">
        <v>1.05</v>
      </c>
      <c r="I148" s="62">
        <f t="shared" si="13"/>
        <v>0.7911462812054794</v>
      </c>
      <c r="J148" s="64">
        <f t="shared" si="14"/>
        <v>7.911462812054794</v>
      </c>
      <c r="K148" s="5"/>
      <c r="L148" s="5"/>
      <c r="M148" s="5"/>
    </row>
    <row r="149" spans="1:13" ht="12.75">
      <c r="A149" s="48"/>
      <c r="B149" s="14" t="s">
        <v>90</v>
      </c>
      <c r="C149" s="12"/>
      <c r="D149" s="61">
        <f>($G$24)</f>
        <v>6930.885</v>
      </c>
      <c r="E149" s="94">
        <f>($H$24)</f>
        <v>13861.77</v>
      </c>
      <c r="F149" s="207">
        <v>15</v>
      </c>
      <c r="G149" s="63">
        <v>20</v>
      </c>
      <c r="H149" s="63">
        <v>1.05</v>
      </c>
      <c r="I149" s="62">
        <f t="shared" si="13"/>
        <v>59.81448698630137</v>
      </c>
      <c r="J149" s="64">
        <f t="shared" si="14"/>
        <v>119.62897397260274</v>
      </c>
      <c r="K149" s="5"/>
      <c r="L149" s="5"/>
      <c r="M149" s="5"/>
    </row>
    <row r="150" spans="1:13" ht="12.75">
      <c r="A150" s="48"/>
      <c r="B150" s="14" t="s">
        <v>91</v>
      </c>
      <c r="C150" s="12"/>
      <c r="D150" s="61">
        <f>($G$25)</f>
        <v>16501.051008000002</v>
      </c>
      <c r="E150" s="94">
        <f>($H$25)</f>
        <v>55003.50336</v>
      </c>
      <c r="F150" s="207">
        <v>5</v>
      </c>
      <c r="G150" s="63">
        <v>15</v>
      </c>
      <c r="H150" s="63">
        <v>1.05</v>
      </c>
      <c r="I150" s="62">
        <f t="shared" si="13"/>
        <v>35.601582654246585</v>
      </c>
      <c r="J150" s="64">
        <f t="shared" si="14"/>
        <v>118.67194218082193</v>
      </c>
      <c r="K150" s="5"/>
      <c r="L150" s="5"/>
      <c r="M150" s="5"/>
    </row>
    <row r="151" spans="1:13" ht="12.75">
      <c r="A151" s="48"/>
      <c r="B151" s="14" t="s">
        <v>92</v>
      </c>
      <c r="C151" s="12"/>
      <c r="D151" s="61">
        <f>($G$26)</f>
        <v>13861.77</v>
      </c>
      <c r="E151" s="94">
        <f>($H$26)</f>
        <v>27723.54</v>
      </c>
      <c r="F151" s="207">
        <v>12</v>
      </c>
      <c r="G151" s="63">
        <v>10</v>
      </c>
      <c r="H151" s="63">
        <v>1.05</v>
      </c>
      <c r="I151" s="62">
        <f t="shared" si="13"/>
        <v>47.8515895890411</v>
      </c>
      <c r="J151" s="64">
        <f t="shared" si="14"/>
        <v>95.7031791780822</v>
      </c>
      <c r="K151" s="5"/>
      <c r="L151" s="5"/>
      <c r="M151" s="5"/>
    </row>
    <row r="152" spans="1:13" ht="12.75">
      <c r="A152" s="48"/>
      <c r="B152" s="14" t="s">
        <v>126</v>
      </c>
      <c r="C152" s="12"/>
      <c r="D152" s="61">
        <f>($G$27)</f>
        <v>310.159712</v>
      </c>
      <c r="E152" s="94">
        <f>($H$27)</f>
        <v>3101.59712</v>
      </c>
      <c r="F152" s="207">
        <v>1</v>
      </c>
      <c r="G152" s="63">
        <v>10</v>
      </c>
      <c r="H152" s="63">
        <v>1.05</v>
      </c>
      <c r="I152" s="62">
        <f t="shared" si="13"/>
        <v>0.08922402673972603</v>
      </c>
      <c r="J152" s="64">
        <f t="shared" si="14"/>
        <v>0.8922402673972603</v>
      </c>
      <c r="K152" s="5"/>
      <c r="L152" s="5"/>
      <c r="M152" s="5"/>
    </row>
    <row r="153" spans="1:13" ht="12.75">
      <c r="A153" s="48"/>
      <c r="B153" s="14" t="s">
        <v>93</v>
      </c>
      <c r="C153" s="12"/>
      <c r="D153" s="61">
        <f>($G$28)</f>
        <v>2062.6313759999994</v>
      </c>
      <c r="E153" s="94">
        <f>($H$28)</f>
        <v>20626.313759999997</v>
      </c>
      <c r="F153" s="207">
        <v>1</v>
      </c>
      <c r="G153" s="63">
        <v>10</v>
      </c>
      <c r="H153" s="63">
        <v>1.05</v>
      </c>
      <c r="I153" s="62">
        <f t="shared" si="13"/>
        <v>0.5933597109041094</v>
      </c>
      <c r="J153" s="64">
        <f t="shared" si="14"/>
        <v>5.933597109041095</v>
      </c>
      <c r="K153" s="5"/>
      <c r="L153" s="5"/>
      <c r="M153" s="5"/>
    </row>
    <row r="154" spans="1:13" ht="12.75">
      <c r="A154" s="48"/>
      <c r="B154" s="14" t="s">
        <v>94</v>
      </c>
      <c r="C154" s="12"/>
      <c r="D154" s="61">
        <f>($G$29)</f>
        <v>2062.6313759999994</v>
      </c>
      <c r="E154" s="94">
        <f>($H$29)</f>
        <v>20626.313759999997</v>
      </c>
      <c r="F154" s="207">
        <v>1</v>
      </c>
      <c r="G154" s="63">
        <v>10</v>
      </c>
      <c r="H154" s="63">
        <v>1.05</v>
      </c>
      <c r="I154" s="62">
        <f t="shared" si="13"/>
        <v>0.5933597109041094</v>
      </c>
      <c r="J154" s="64">
        <f t="shared" si="14"/>
        <v>5.933597109041095</v>
      </c>
      <c r="K154" s="5"/>
      <c r="L154" s="5"/>
      <c r="M154" s="5"/>
    </row>
    <row r="155" spans="1:13" ht="12.75">
      <c r="A155" s="48"/>
      <c r="B155" s="14" t="s">
        <v>95</v>
      </c>
      <c r="C155" s="12"/>
      <c r="D155" s="61">
        <f>($G$30)</f>
        <v>3437.7189599999997</v>
      </c>
      <c r="E155" s="94">
        <f>($H$30)</f>
        <v>34377.1896</v>
      </c>
      <c r="F155" s="207">
        <v>1</v>
      </c>
      <c r="G155" s="63">
        <v>10</v>
      </c>
      <c r="H155" s="63">
        <v>1.05</v>
      </c>
      <c r="I155" s="62">
        <f t="shared" si="13"/>
        <v>0.9889328515068493</v>
      </c>
      <c r="J155" s="64">
        <f t="shared" si="14"/>
        <v>9.889328515068492</v>
      </c>
      <c r="K155" s="5"/>
      <c r="L155" s="5"/>
      <c r="M155" s="5"/>
    </row>
    <row r="156" spans="1:13" ht="12.75">
      <c r="A156" s="48"/>
      <c r="B156" s="14" t="s">
        <v>96</v>
      </c>
      <c r="C156" s="12"/>
      <c r="D156" s="61">
        <f>($G$31)</f>
        <v>7562.981712</v>
      </c>
      <c r="E156" s="94">
        <f>($H$31)</f>
        <v>75629.81711999999</v>
      </c>
      <c r="F156" s="207">
        <v>1</v>
      </c>
      <c r="G156" s="63">
        <v>10</v>
      </c>
      <c r="H156" s="63">
        <v>1.05</v>
      </c>
      <c r="I156" s="62">
        <f t="shared" si="13"/>
        <v>2.1756522733150687</v>
      </c>
      <c r="J156" s="64">
        <f t="shared" si="14"/>
        <v>21.756522733150682</v>
      </c>
      <c r="K156" s="5"/>
      <c r="L156" s="5"/>
      <c r="M156" s="5"/>
    </row>
    <row r="157" spans="1:13" ht="12.75">
      <c r="A157" s="48"/>
      <c r="B157" s="14" t="s">
        <v>147</v>
      </c>
      <c r="C157" s="12"/>
      <c r="D157" s="95">
        <f>($G$32)</f>
        <v>11000.700671999999</v>
      </c>
      <c r="E157" s="96">
        <f>($H$32)</f>
        <v>55003.50336</v>
      </c>
      <c r="F157" s="207">
        <v>3</v>
      </c>
      <c r="G157" s="63">
        <v>10</v>
      </c>
      <c r="H157" s="63">
        <v>1.05</v>
      </c>
      <c r="I157" s="62">
        <f t="shared" si="13"/>
        <v>9.493755374465753</v>
      </c>
      <c r="J157" s="64">
        <f t="shared" si="14"/>
        <v>47.46877687232877</v>
      </c>
      <c r="K157" s="5"/>
      <c r="L157" s="5"/>
      <c r="M157" s="5"/>
    </row>
    <row r="158" spans="1:13" ht="13.5" thickBot="1">
      <c r="A158" s="48"/>
      <c r="B158" s="37" t="s">
        <v>3</v>
      </c>
      <c r="C158" s="38"/>
      <c r="D158" s="97">
        <f>SUM(D144:D157)</f>
        <v>93982.456664</v>
      </c>
      <c r="E158" s="67">
        <f>SUM(E144:E157)</f>
        <v>470964.0581599999</v>
      </c>
      <c r="F158" s="81"/>
      <c r="G158" s="81"/>
      <c r="H158" s="81"/>
      <c r="I158" s="67">
        <f>SUM(I144:I157)</f>
        <v>161.1576745834521</v>
      </c>
      <c r="J158" s="69">
        <f>SUM(J144:J157)</f>
        <v>449.61254637369865</v>
      </c>
      <c r="K158" s="5"/>
      <c r="L158" s="5"/>
      <c r="M158" s="5"/>
    </row>
    <row r="159" spans="1:13" ht="12.75">
      <c r="A159" s="48"/>
      <c r="B159" s="43" t="s">
        <v>186</v>
      </c>
      <c r="C159" s="12"/>
      <c r="D159" s="62"/>
      <c r="E159" s="62"/>
      <c r="F159" s="63"/>
      <c r="G159" s="63"/>
      <c r="H159" s="63"/>
      <c r="I159" s="62"/>
      <c r="J159" s="62"/>
      <c r="K159" s="5"/>
      <c r="L159" s="5"/>
      <c r="M159" s="5"/>
    </row>
    <row r="160" spans="1:13" ht="12.75">
      <c r="A160" s="48"/>
      <c r="B160" s="5" t="s">
        <v>130</v>
      </c>
      <c r="C160" s="12"/>
      <c r="D160" s="85"/>
      <c r="E160" s="85"/>
      <c r="F160" s="71"/>
      <c r="G160" s="71"/>
      <c r="H160" s="71"/>
      <c r="I160" s="71"/>
      <c r="J160" s="5"/>
      <c r="K160" s="5"/>
      <c r="L160" s="5"/>
      <c r="M160" s="5"/>
    </row>
    <row r="161" spans="1:13" ht="12.75">
      <c r="A161" s="48"/>
      <c r="B161" s="5" t="s">
        <v>134</v>
      </c>
      <c r="C161" s="12"/>
      <c r="D161" s="62"/>
      <c r="E161" s="62"/>
      <c r="F161" s="63"/>
      <c r="G161" s="63"/>
      <c r="H161" s="63"/>
      <c r="I161" s="79"/>
      <c r="J161" s="5"/>
      <c r="K161" s="5"/>
      <c r="L161" s="5"/>
      <c r="M161" s="5"/>
    </row>
    <row r="162" spans="1:13" ht="12.75">
      <c r="A162" s="48"/>
      <c r="B162" s="5" t="s">
        <v>135</v>
      </c>
      <c r="C162" s="12"/>
      <c r="D162" s="62"/>
      <c r="E162" s="62"/>
      <c r="F162" s="63"/>
      <c r="G162" s="63"/>
      <c r="H162" s="63"/>
      <c r="I162" s="79"/>
      <c r="J162" s="5"/>
      <c r="K162" s="5"/>
      <c r="L162" s="5"/>
      <c r="M162" s="5"/>
    </row>
    <row r="163" spans="1:13" ht="12.75">
      <c r="A163" s="5"/>
      <c r="B163" s="5" t="s">
        <v>75</v>
      </c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ht="13.5" thickBo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ht="15.75">
      <c r="A165" s="20"/>
      <c r="B165" s="22" t="s">
        <v>158</v>
      </c>
      <c r="C165" s="9"/>
      <c r="D165" s="9"/>
      <c r="E165" s="9"/>
      <c r="F165" s="9"/>
      <c r="G165" s="9"/>
      <c r="H165" s="9"/>
      <c r="I165" s="10"/>
      <c r="J165" s="45"/>
      <c r="K165" s="5"/>
      <c r="L165" s="5"/>
      <c r="M165" s="5"/>
    </row>
    <row r="166" spans="1:13" ht="13.5" thickBot="1">
      <c r="A166" s="20"/>
      <c r="B166" s="11" t="s">
        <v>48</v>
      </c>
      <c r="C166" s="43"/>
      <c r="D166" s="53" t="s">
        <v>56</v>
      </c>
      <c r="E166" s="53"/>
      <c r="F166" s="26" t="s">
        <v>57</v>
      </c>
      <c r="G166" s="26" t="s">
        <v>143</v>
      </c>
      <c r="H166" s="53" t="s">
        <v>144</v>
      </c>
      <c r="I166" s="98"/>
      <c r="J166" s="12"/>
      <c r="K166" s="88"/>
      <c r="L166" s="88"/>
      <c r="M166" s="26"/>
    </row>
    <row r="167" spans="1:13" ht="12.75">
      <c r="A167" s="20"/>
      <c r="B167" s="11"/>
      <c r="C167" s="43"/>
      <c r="D167" s="26" t="s">
        <v>13</v>
      </c>
      <c r="E167" s="26" t="s">
        <v>51</v>
      </c>
      <c r="F167" s="26" t="s">
        <v>145</v>
      </c>
      <c r="G167" s="26" t="s">
        <v>157</v>
      </c>
      <c r="H167" s="26" t="s">
        <v>13</v>
      </c>
      <c r="I167" s="59" t="s">
        <v>51</v>
      </c>
      <c r="J167" s="26"/>
      <c r="K167" s="78"/>
      <c r="L167" s="26"/>
      <c r="M167" s="78"/>
    </row>
    <row r="168" spans="1:13" ht="12.75">
      <c r="A168" s="45"/>
      <c r="B168" s="11"/>
      <c r="C168" s="43"/>
      <c r="D168" s="78" t="s">
        <v>49</v>
      </c>
      <c r="E168" s="26" t="s">
        <v>50</v>
      </c>
      <c r="F168" s="26" t="s">
        <v>155</v>
      </c>
      <c r="G168" s="26" t="s">
        <v>146</v>
      </c>
      <c r="H168" s="78" t="s">
        <v>49</v>
      </c>
      <c r="I168" s="59" t="s">
        <v>50</v>
      </c>
      <c r="J168" s="26"/>
      <c r="K168" s="5"/>
      <c r="L168" s="5"/>
      <c r="M168" s="5"/>
    </row>
    <row r="169" spans="1:13" ht="12.75">
      <c r="A169" s="45"/>
      <c r="B169" s="14" t="s">
        <v>85</v>
      </c>
      <c r="C169" s="12"/>
      <c r="D169" s="61">
        <f>($G$19)</f>
        <v>10313.15688</v>
      </c>
      <c r="E169" s="94">
        <f>($H$19)</f>
        <v>34377.1896</v>
      </c>
      <c r="F169" s="207">
        <v>2</v>
      </c>
      <c r="G169" s="18">
        <v>6</v>
      </c>
      <c r="H169" s="62">
        <f aca="true" t="shared" si="15" ref="H169:H182">((D169*F169/100)/G169)</f>
        <v>34.3771896</v>
      </c>
      <c r="I169" s="64">
        <f aca="true" t="shared" si="16" ref="I169:I182">((E169*F169/100)/G169)</f>
        <v>114.59063199999999</v>
      </c>
      <c r="J169" s="62"/>
      <c r="K169" s="5"/>
      <c r="L169" s="5"/>
      <c r="M169" s="5"/>
    </row>
    <row r="170" spans="1:13" ht="12.75">
      <c r="A170" s="5"/>
      <c r="B170" s="14" t="s">
        <v>86</v>
      </c>
      <c r="C170" s="12"/>
      <c r="D170" s="61">
        <f>($G$20)</f>
        <v>5500.3503359999995</v>
      </c>
      <c r="E170" s="94">
        <f>($H$20)</f>
        <v>27501.75168</v>
      </c>
      <c r="F170" s="207">
        <v>2</v>
      </c>
      <c r="G170" s="18">
        <v>6</v>
      </c>
      <c r="H170" s="62">
        <f t="shared" si="15"/>
        <v>18.33450112</v>
      </c>
      <c r="I170" s="64">
        <f t="shared" si="16"/>
        <v>91.67250560000001</v>
      </c>
      <c r="J170" s="62"/>
      <c r="K170" s="5"/>
      <c r="L170" s="5"/>
      <c r="M170" s="5"/>
    </row>
    <row r="171" spans="1:13" ht="12.75">
      <c r="A171" s="5"/>
      <c r="B171" s="14" t="s">
        <v>87</v>
      </c>
      <c r="C171" s="12"/>
      <c r="D171" s="61">
        <f>($G$21)</f>
        <v>8250.525503999997</v>
      </c>
      <c r="E171" s="94">
        <f>($H$21)</f>
        <v>41252.627519999995</v>
      </c>
      <c r="F171" s="207">
        <v>2</v>
      </c>
      <c r="G171" s="18">
        <v>6</v>
      </c>
      <c r="H171" s="62">
        <f t="shared" si="15"/>
        <v>27.501751679999995</v>
      </c>
      <c r="I171" s="64">
        <f t="shared" si="16"/>
        <v>137.50875839999998</v>
      </c>
      <c r="J171" s="62"/>
      <c r="K171" s="5"/>
      <c r="L171" s="5"/>
      <c r="M171" s="5"/>
    </row>
    <row r="172" spans="1:13" ht="12.75">
      <c r="A172" s="5"/>
      <c r="B172" s="14" t="s">
        <v>88</v>
      </c>
      <c r="C172" s="12"/>
      <c r="D172" s="61">
        <f>($G$22)</f>
        <v>3437.7189599999997</v>
      </c>
      <c r="E172" s="94">
        <f>($H$22)</f>
        <v>34377.1896</v>
      </c>
      <c r="F172" s="207">
        <v>2</v>
      </c>
      <c r="G172" s="18">
        <v>6</v>
      </c>
      <c r="H172" s="62">
        <f t="shared" si="15"/>
        <v>11.459063199999997</v>
      </c>
      <c r="I172" s="64">
        <f t="shared" si="16"/>
        <v>114.59063199999999</v>
      </c>
      <c r="J172" s="62"/>
      <c r="K172" s="5"/>
      <c r="L172" s="5"/>
      <c r="M172" s="5"/>
    </row>
    <row r="173" spans="1:13" ht="12.75">
      <c r="A173" s="5"/>
      <c r="B173" s="14" t="s">
        <v>89</v>
      </c>
      <c r="C173" s="12"/>
      <c r="D173" s="61">
        <f>($G$23)</f>
        <v>2750.1751679999998</v>
      </c>
      <c r="E173" s="94">
        <f>($H$23)</f>
        <v>27501.75168</v>
      </c>
      <c r="F173" s="207">
        <v>2</v>
      </c>
      <c r="G173" s="18">
        <v>6</v>
      </c>
      <c r="H173" s="62">
        <f t="shared" si="15"/>
        <v>9.16725056</v>
      </c>
      <c r="I173" s="64">
        <f t="shared" si="16"/>
        <v>91.67250560000001</v>
      </c>
      <c r="J173" s="62"/>
      <c r="K173" s="5"/>
      <c r="L173" s="5"/>
      <c r="M173" s="5"/>
    </row>
    <row r="174" spans="1:13" ht="12.75">
      <c r="A174" s="5"/>
      <c r="B174" s="14" t="s">
        <v>90</v>
      </c>
      <c r="C174" s="12"/>
      <c r="D174" s="61">
        <f>($G$24)</f>
        <v>6930.885</v>
      </c>
      <c r="E174" s="94">
        <f>($H$24)</f>
        <v>13861.77</v>
      </c>
      <c r="F174" s="207">
        <v>2</v>
      </c>
      <c r="G174" s="18">
        <v>6</v>
      </c>
      <c r="H174" s="62">
        <f t="shared" si="15"/>
        <v>23.102950000000003</v>
      </c>
      <c r="I174" s="64">
        <f t="shared" si="16"/>
        <v>46.20590000000001</v>
      </c>
      <c r="J174" s="62"/>
      <c r="K174" s="5"/>
      <c r="L174" s="5"/>
      <c r="M174" s="5"/>
    </row>
    <row r="175" spans="1:13" ht="12.75">
      <c r="A175" s="5"/>
      <c r="B175" s="14" t="s">
        <v>91</v>
      </c>
      <c r="C175" s="12"/>
      <c r="D175" s="61">
        <f>($G$25)</f>
        <v>16501.051008000002</v>
      </c>
      <c r="E175" s="94">
        <f>($H$25)</f>
        <v>55003.50336</v>
      </c>
      <c r="F175" s="207">
        <v>2</v>
      </c>
      <c r="G175" s="18">
        <v>6</v>
      </c>
      <c r="H175" s="62">
        <f t="shared" si="15"/>
        <v>55.00350336</v>
      </c>
      <c r="I175" s="64">
        <f t="shared" si="16"/>
        <v>183.34501120000002</v>
      </c>
      <c r="J175" s="62"/>
      <c r="K175" s="5"/>
      <c r="L175" s="5"/>
      <c r="M175" s="5"/>
    </row>
    <row r="176" spans="1:13" ht="12.75">
      <c r="A176" s="5"/>
      <c r="B176" s="14" t="s">
        <v>92</v>
      </c>
      <c r="C176" s="12"/>
      <c r="D176" s="61">
        <f>($G$26)</f>
        <v>13861.77</v>
      </c>
      <c r="E176" s="94">
        <f>($H$26)</f>
        <v>27723.54</v>
      </c>
      <c r="F176" s="207">
        <v>2</v>
      </c>
      <c r="G176" s="18">
        <v>6</v>
      </c>
      <c r="H176" s="62">
        <f t="shared" si="15"/>
        <v>46.20590000000001</v>
      </c>
      <c r="I176" s="64">
        <f t="shared" si="16"/>
        <v>92.41180000000001</v>
      </c>
      <c r="J176" s="62"/>
      <c r="K176" s="5"/>
      <c r="L176" s="5"/>
      <c r="M176" s="5"/>
    </row>
    <row r="177" spans="1:13" ht="12.75">
      <c r="A177" s="5"/>
      <c r="B177" s="14" t="s">
        <v>126</v>
      </c>
      <c r="C177" s="12"/>
      <c r="D177" s="61">
        <f>($G$27)</f>
        <v>310.159712</v>
      </c>
      <c r="E177" s="94">
        <f>($H$27)</f>
        <v>3101.59712</v>
      </c>
      <c r="F177" s="207">
        <v>2</v>
      </c>
      <c r="G177" s="18">
        <v>6</v>
      </c>
      <c r="H177" s="62">
        <f t="shared" si="15"/>
        <v>1.0338657066666668</v>
      </c>
      <c r="I177" s="64">
        <f t="shared" si="16"/>
        <v>10.338657066666666</v>
      </c>
      <c r="J177" s="62"/>
      <c r="K177" s="5"/>
      <c r="L177" s="5"/>
      <c r="M177" s="5"/>
    </row>
    <row r="178" spans="1:13" ht="12.75">
      <c r="A178" s="5"/>
      <c r="B178" s="14" t="s">
        <v>93</v>
      </c>
      <c r="C178" s="12"/>
      <c r="D178" s="61">
        <f>($G$28)</f>
        <v>2062.6313759999994</v>
      </c>
      <c r="E178" s="94">
        <f>($H$28)</f>
        <v>20626.313759999997</v>
      </c>
      <c r="F178" s="207">
        <v>2</v>
      </c>
      <c r="G178" s="18">
        <v>6</v>
      </c>
      <c r="H178" s="62">
        <f t="shared" si="15"/>
        <v>6.875437919999999</v>
      </c>
      <c r="I178" s="64">
        <f t="shared" si="16"/>
        <v>68.75437919999999</v>
      </c>
      <c r="J178" s="62"/>
      <c r="K178" s="5"/>
      <c r="L178" s="5"/>
      <c r="M178" s="5"/>
    </row>
    <row r="179" spans="1:13" ht="12.75">
      <c r="A179" s="5"/>
      <c r="B179" s="14" t="s">
        <v>94</v>
      </c>
      <c r="C179" s="12"/>
      <c r="D179" s="61">
        <f>($G$29)</f>
        <v>2062.6313759999994</v>
      </c>
      <c r="E179" s="62">
        <f>($H$29)</f>
        <v>20626.313759999997</v>
      </c>
      <c r="F179" s="207">
        <v>2</v>
      </c>
      <c r="G179" s="18">
        <v>6</v>
      </c>
      <c r="H179" s="62">
        <f t="shared" si="15"/>
        <v>6.875437919999999</v>
      </c>
      <c r="I179" s="64">
        <f t="shared" si="16"/>
        <v>68.75437919999999</v>
      </c>
      <c r="J179" s="62"/>
      <c r="K179" s="5"/>
      <c r="L179" s="5"/>
      <c r="M179" s="5"/>
    </row>
    <row r="180" spans="1:13" ht="12.75">
      <c r="A180" s="5"/>
      <c r="B180" s="14" t="s">
        <v>95</v>
      </c>
      <c r="C180" s="12"/>
      <c r="D180" s="61">
        <f>($G$30)</f>
        <v>3437.7189599999997</v>
      </c>
      <c r="E180" s="94">
        <f>($H$30)</f>
        <v>34377.1896</v>
      </c>
      <c r="F180" s="207">
        <v>2</v>
      </c>
      <c r="G180" s="99">
        <v>6</v>
      </c>
      <c r="H180" s="62">
        <f t="shared" si="15"/>
        <v>11.459063199999997</v>
      </c>
      <c r="I180" s="64">
        <f t="shared" si="16"/>
        <v>114.59063199999999</v>
      </c>
      <c r="J180" s="62"/>
      <c r="K180" s="5"/>
      <c r="L180" s="5"/>
      <c r="M180" s="5"/>
    </row>
    <row r="181" spans="1:13" ht="12.75">
      <c r="A181" s="5"/>
      <c r="B181" s="14" t="s">
        <v>96</v>
      </c>
      <c r="C181" s="12"/>
      <c r="D181" s="61">
        <f>($G$31)</f>
        <v>7562.981712</v>
      </c>
      <c r="E181" s="94">
        <f>($H$31)</f>
        <v>75629.81711999999</v>
      </c>
      <c r="F181" s="207">
        <v>2</v>
      </c>
      <c r="G181" s="99">
        <v>6</v>
      </c>
      <c r="H181" s="62">
        <f t="shared" si="15"/>
        <v>25.20993904</v>
      </c>
      <c r="I181" s="64">
        <f t="shared" si="16"/>
        <v>252.09939039999998</v>
      </c>
      <c r="J181" s="62"/>
      <c r="K181" s="5"/>
      <c r="L181" s="5"/>
      <c r="M181" s="5"/>
    </row>
    <row r="182" spans="1:13" ht="12.75">
      <c r="A182" s="5"/>
      <c r="B182" s="14" t="s">
        <v>147</v>
      </c>
      <c r="C182" s="12"/>
      <c r="D182" s="95">
        <f>($G$32)</f>
        <v>11000.700671999999</v>
      </c>
      <c r="E182" s="96">
        <f>($H$32)</f>
        <v>55003.50336</v>
      </c>
      <c r="F182" s="207">
        <v>2</v>
      </c>
      <c r="G182" s="62">
        <v>6</v>
      </c>
      <c r="H182" s="62">
        <f t="shared" si="15"/>
        <v>36.66900224</v>
      </c>
      <c r="I182" s="64">
        <f t="shared" si="16"/>
        <v>183.34501120000002</v>
      </c>
      <c r="J182" s="62"/>
      <c r="K182" s="5"/>
      <c r="L182" s="5"/>
      <c r="M182" s="5"/>
    </row>
    <row r="183" spans="1:13" ht="13.5" thickBot="1">
      <c r="A183" s="5"/>
      <c r="B183" s="37" t="s">
        <v>3</v>
      </c>
      <c r="C183" s="38"/>
      <c r="D183" s="97">
        <f>SUM(D169:D182)</f>
        <v>93982.456664</v>
      </c>
      <c r="E183" s="67">
        <f>SUM(E169:E182)</f>
        <v>470964.0581599999</v>
      </c>
      <c r="F183" s="81"/>
      <c r="G183" s="67"/>
      <c r="H183" s="67">
        <f>SUM(H169:H182)</f>
        <v>313.2748555466667</v>
      </c>
      <c r="I183" s="69">
        <f>SUM(I169:I182)</f>
        <v>1569.8801938666666</v>
      </c>
      <c r="J183" s="62"/>
      <c r="K183" s="5"/>
      <c r="L183" s="5"/>
      <c r="M183" s="5"/>
    </row>
    <row r="184" spans="1:13" ht="12.75">
      <c r="A184" s="5"/>
      <c r="B184" s="43" t="s">
        <v>156</v>
      </c>
      <c r="C184" s="12"/>
      <c r="D184" s="62"/>
      <c r="E184" s="62"/>
      <c r="F184" s="63"/>
      <c r="G184" s="62"/>
      <c r="H184" s="62"/>
      <c r="I184" s="62"/>
      <c r="J184" s="62"/>
      <c r="K184" s="5"/>
      <c r="L184" s="5"/>
      <c r="M184" s="5"/>
    </row>
    <row r="185" spans="1:13" ht="12.75">
      <c r="A185" s="5"/>
      <c r="B185" s="43" t="s">
        <v>178</v>
      </c>
      <c r="C185" s="12"/>
      <c r="D185" s="62"/>
      <c r="E185" s="62"/>
      <c r="F185" s="63"/>
      <c r="G185" s="62"/>
      <c r="H185" s="62"/>
      <c r="I185" s="62"/>
      <c r="J185" s="62"/>
      <c r="K185" s="5"/>
      <c r="L185" s="5"/>
      <c r="M185" s="5"/>
    </row>
    <row r="186" spans="1:13" ht="12.75">
      <c r="A186" s="5"/>
      <c r="B186" s="43" t="s">
        <v>177</v>
      </c>
      <c r="C186" s="12"/>
      <c r="D186" s="62"/>
      <c r="E186" s="62"/>
      <c r="F186" s="63"/>
      <c r="G186" s="62"/>
      <c r="H186" s="62"/>
      <c r="I186" s="62"/>
      <c r="J186" s="62"/>
      <c r="K186" s="5"/>
      <c r="L186" s="5"/>
      <c r="M186" s="5"/>
    </row>
    <row r="187" spans="1:13" ht="12.75">
      <c r="A187" s="5"/>
      <c r="B187" s="43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ht="15.75">
      <c r="A189" s="7" t="s">
        <v>15</v>
      </c>
      <c r="B189" s="46" t="s">
        <v>194</v>
      </c>
      <c r="C189" s="47"/>
      <c r="D189" s="47"/>
      <c r="E189" s="100"/>
      <c r="F189" s="47"/>
      <c r="G189" s="47"/>
      <c r="H189" s="47"/>
      <c r="I189" s="47"/>
      <c r="J189" s="5"/>
      <c r="K189" s="5"/>
      <c r="L189" s="5"/>
      <c r="M189" s="5"/>
    </row>
    <row r="190" spans="1:13" ht="13.5" thickBot="1">
      <c r="A190" s="5"/>
      <c r="B190" s="101" t="s">
        <v>195</v>
      </c>
      <c r="C190" s="47"/>
      <c r="D190" s="47"/>
      <c r="E190" s="47"/>
      <c r="F190" s="47"/>
      <c r="G190" s="47"/>
      <c r="H190" s="47"/>
      <c r="I190" s="47"/>
      <c r="J190" s="5"/>
      <c r="K190" s="5"/>
      <c r="L190" s="5"/>
      <c r="M190" s="5"/>
    </row>
    <row r="191" spans="1:13" ht="12.75">
      <c r="A191" s="5"/>
      <c r="B191" s="102" t="s">
        <v>14</v>
      </c>
      <c r="C191" s="103" t="s">
        <v>16</v>
      </c>
      <c r="D191" s="103" t="s">
        <v>17</v>
      </c>
      <c r="E191" s="103" t="s">
        <v>18</v>
      </c>
      <c r="F191" s="103" t="s">
        <v>19</v>
      </c>
      <c r="G191" s="104" t="s">
        <v>20</v>
      </c>
      <c r="H191" s="105" t="s">
        <v>83</v>
      </c>
      <c r="I191" s="106" t="s">
        <v>21</v>
      </c>
      <c r="J191" s="88"/>
      <c r="K191" s="5"/>
      <c r="L191" s="5"/>
      <c r="M191" s="5"/>
    </row>
    <row r="192" spans="1:13" ht="12.75">
      <c r="A192" s="5"/>
      <c r="B192" s="11" t="s">
        <v>22</v>
      </c>
      <c r="C192" s="12"/>
      <c r="D192" s="70" t="s">
        <v>23</v>
      </c>
      <c r="E192" s="70" t="s">
        <v>24</v>
      </c>
      <c r="F192" s="70" t="s">
        <v>25</v>
      </c>
      <c r="G192" s="107"/>
      <c r="H192" s="108" t="s">
        <v>26</v>
      </c>
      <c r="I192" s="13"/>
      <c r="J192" s="5"/>
      <c r="K192" s="5"/>
      <c r="L192" s="5"/>
      <c r="M192" s="5"/>
    </row>
    <row r="193" spans="1:13" ht="13.5" thickBot="1">
      <c r="A193" s="5"/>
      <c r="B193" s="14"/>
      <c r="C193" s="12"/>
      <c r="D193" s="70"/>
      <c r="E193" s="70" t="s">
        <v>27</v>
      </c>
      <c r="F193" s="12"/>
      <c r="G193" s="109"/>
      <c r="H193" s="108" t="s">
        <v>28</v>
      </c>
      <c r="I193" s="13"/>
      <c r="J193" s="5"/>
      <c r="K193" s="5"/>
      <c r="L193" s="5"/>
      <c r="M193" s="5"/>
    </row>
    <row r="194" spans="1:13" ht="13.5" thickBot="1">
      <c r="A194" s="102" t="s">
        <v>63</v>
      </c>
      <c r="B194" s="44">
        <f>($G$64)</f>
        <v>80087.762352</v>
      </c>
      <c r="C194" s="44">
        <f>(B194/264)</f>
        <v>303.3627361818182</v>
      </c>
      <c r="D194" s="18">
        <v>264</v>
      </c>
      <c r="E194" s="18">
        <v>225</v>
      </c>
      <c r="F194" s="207">
        <v>12</v>
      </c>
      <c r="G194" s="110">
        <f>(C194/F194)*(D194/E194)</f>
        <v>29.66213420444445</v>
      </c>
      <c r="H194" s="111">
        <f>(G194*(30/100))</f>
        <v>8.898640261333334</v>
      </c>
      <c r="I194" s="112">
        <f>(G194+H194)</f>
        <v>38.56077446577778</v>
      </c>
      <c r="J194" s="5"/>
      <c r="K194" s="5"/>
      <c r="L194" s="5"/>
      <c r="M194" s="5"/>
    </row>
    <row r="195" spans="1:13" ht="13.5" thickBot="1">
      <c r="A195" s="113" t="s">
        <v>64</v>
      </c>
      <c r="B195" s="114">
        <f>($H$64)</f>
        <v>248181.13008000003</v>
      </c>
      <c r="C195" s="114">
        <f>(B195/264)</f>
        <v>940.0800381818183</v>
      </c>
      <c r="D195" s="115">
        <v>264</v>
      </c>
      <c r="E195" s="115">
        <v>225</v>
      </c>
      <c r="F195" s="207">
        <v>12</v>
      </c>
      <c r="G195" s="116">
        <f>(C195/F195)*(D195/E195)</f>
        <v>91.91893706666667</v>
      </c>
      <c r="H195" s="111">
        <f>(G195*(30/100))</f>
        <v>27.575681120000002</v>
      </c>
      <c r="I195" s="112">
        <f>(G195+H195)</f>
        <v>119.49461818666667</v>
      </c>
      <c r="J195" s="5"/>
      <c r="K195" s="5"/>
      <c r="L195" s="5"/>
      <c r="M195" s="5"/>
    </row>
    <row r="196" spans="1:13" ht="12.75">
      <c r="A196" s="5"/>
      <c r="B196" s="117" t="s">
        <v>29</v>
      </c>
      <c r="C196" s="118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ht="12.75">
      <c r="A197" s="5"/>
      <c r="B197" s="117" t="s">
        <v>65</v>
      </c>
      <c r="C197" s="118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ht="12.75">
      <c r="A198" s="5"/>
      <c r="B198" s="117" t="s">
        <v>159</v>
      </c>
      <c r="C198" s="118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ht="12.75">
      <c r="A199" s="5"/>
      <c r="B199" s="5"/>
      <c r="C199" s="119" t="s">
        <v>30</v>
      </c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ht="12.75">
      <c r="A200" s="5"/>
      <c r="B200" s="5"/>
      <c r="C200" s="119" t="s">
        <v>160</v>
      </c>
      <c r="D200" s="120"/>
      <c r="E200" s="120"/>
      <c r="F200" s="120"/>
      <c r="G200" s="5"/>
      <c r="H200" s="5"/>
      <c r="I200" s="5"/>
      <c r="J200" s="5"/>
      <c r="K200" s="5"/>
      <c r="L200" s="5"/>
      <c r="M200" s="5"/>
    </row>
    <row r="201" spans="1:13" ht="12.75">
      <c r="A201" s="5"/>
      <c r="B201" s="5"/>
      <c r="C201" s="85" t="s">
        <v>161</v>
      </c>
      <c r="D201" s="120"/>
      <c r="E201" s="120"/>
      <c r="F201" s="120"/>
      <c r="G201" s="5"/>
      <c r="H201" s="5"/>
      <c r="I201" s="5"/>
      <c r="J201" s="5"/>
      <c r="K201" s="5"/>
      <c r="L201" s="5"/>
      <c r="M201" s="5"/>
    </row>
    <row r="202" spans="1:13" ht="12.75">
      <c r="A202" s="5"/>
      <c r="B202" s="5"/>
      <c r="C202" s="85" t="s">
        <v>162</v>
      </c>
      <c r="D202" s="120"/>
      <c r="E202" s="120"/>
      <c r="F202" s="120"/>
      <c r="G202" s="5"/>
      <c r="H202" s="5"/>
      <c r="I202" s="5"/>
      <c r="J202" s="5"/>
      <c r="K202" s="5"/>
      <c r="L202" s="5"/>
      <c r="M202" s="5"/>
    </row>
    <row r="203" spans="1:13" ht="12.75">
      <c r="A203" s="5"/>
      <c r="B203" s="5"/>
      <c r="C203" s="85" t="s">
        <v>164</v>
      </c>
      <c r="D203" s="120"/>
      <c r="E203" s="120"/>
      <c r="F203" s="120"/>
      <c r="G203" s="5"/>
      <c r="H203" s="5"/>
      <c r="I203" s="5"/>
      <c r="J203" s="5"/>
      <c r="K203" s="5"/>
      <c r="L203" s="5"/>
      <c r="M203" s="5"/>
    </row>
    <row r="204" spans="1:13" ht="12.75">
      <c r="A204" s="5"/>
      <c r="B204" s="5" t="s">
        <v>31</v>
      </c>
      <c r="C204" s="117" t="s">
        <v>163</v>
      </c>
      <c r="D204" s="120"/>
      <c r="E204" s="120"/>
      <c r="F204" s="120"/>
      <c r="G204" s="5"/>
      <c r="H204" s="5"/>
      <c r="I204" s="5"/>
      <c r="J204" s="5"/>
      <c r="K204" s="5"/>
      <c r="L204" s="5"/>
      <c r="M204" s="5"/>
    </row>
    <row r="205" spans="1:13" ht="12.75">
      <c r="A205" s="5"/>
      <c r="B205" s="5" t="s">
        <v>66</v>
      </c>
      <c r="C205" s="5"/>
      <c r="D205" s="120"/>
      <c r="E205" s="120"/>
      <c r="F205" s="120"/>
      <c r="G205" s="5"/>
      <c r="H205" s="5"/>
      <c r="I205" s="5"/>
      <c r="J205" s="5"/>
      <c r="K205" s="5"/>
      <c r="L205" s="5"/>
      <c r="M205" s="5"/>
    </row>
    <row r="206" spans="1:13" ht="12.75">
      <c r="A206" s="5"/>
      <c r="B206" s="5" t="s">
        <v>84</v>
      </c>
      <c r="C206" s="5"/>
      <c r="D206" s="120"/>
      <c r="E206" s="120"/>
      <c r="F206" s="120"/>
      <c r="G206" s="5"/>
      <c r="H206" s="5"/>
      <c r="I206" s="5"/>
      <c r="J206" s="5"/>
      <c r="K206" s="5"/>
      <c r="L206" s="5"/>
      <c r="M206" s="5"/>
    </row>
    <row r="207" spans="1:13" ht="12.75">
      <c r="A207" s="5"/>
      <c r="B207" s="20"/>
      <c r="C207" s="5"/>
      <c r="D207" s="120"/>
      <c r="E207" s="120"/>
      <c r="F207" s="120"/>
      <c r="G207" s="5"/>
      <c r="H207" s="5"/>
      <c r="I207" s="5"/>
      <c r="J207" s="5"/>
      <c r="K207" s="5"/>
      <c r="L207" s="5"/>
      <c r="M207" s="5"/>
    </row>
    <row r="208" spans="1:13" ht="13.5" thickBot="1">
      <c r="A208" s="5"/>
      <c r="B208" s="101" t="s">
        <v>120</v>
      </c>
      <c r="C208" s="121"/>
      <c r="D208" s="122"/>
      <c r="E208" s="122"/>
      <c r="F208" s="122"/>
      <c r="G208" s="47"/>
      <c r="H208" s="47"/>
      <c r="I208" s="47"/>
      <c r="J208" s="47"/>
      <c r="K208" s="5"/>
      <c r="L208" s="5"/>
      <c r="M208" s="70"/>
    </row>
    <row r="209" spans="1:13" ht="12.75">
      <c r="A209" s="5"/>
      <c r="B209" s="102" t="s">
        <v>32</v>
      </c>
      <c r="C209" s="103" t="s">
        <v>33</v>
      </c>
      <c r="D209" s="103" t="s">
        <v>34</v>
      </c>
      <c r="E209" s="103" t="s">
        <v>35</v>
      </c>
      <c r="F209" s="103" t="s">
        <v>36</v>
      </c>
      <c r="G209" s="103" t="s">
        <v>79</v>
      </c>
      <c r="H209" s="103"/>
      <c r="I209" s="103" t="s">
        <v>39</v>
      </c>
      <c r="J209" s="106" t="s">
        <v>21</v>
      </c>
      <c r="K209" s="5"/>
      <c r="L209" s="5"/>
      <c r="M209" s="70"/>
    </row>
    <row r="210" spans="1:13" ht="13.5" thickBot="1">
      <c r="A210" s="5"/>
      <c r="B210" s="11" t="s">
        <v>40</v>
      </c>
      <c r="C210" s="70" t="s">
        <v>41</v>
      </c>
      <c r="D210" s="70"/>
      <c r="E210" s="70"/>
      <c r="F210" s="70"/>
      <c r="G210" s="70"/>
      <c r="H210" s="70"/>
      <c r="I210" s="70"/>
      <c r="J210" s="59"/>
      <c r="K210" s="5"/>
      <c r="L210" s="5"/>
      <c r="M210" s="70"/>
    </row>
    <row r="211" spans="1:13" ht="12.75">
      <c r="A211" s="102" t="s">
        <v>63</v>
      </c>
      <c r="B211" s="123">
        <f>(I194*(2/12))</f>
        <v>6.426795744296297</v>
      </c>
      <c r="C211" s="123">
        <f>(I194*(5/12))</f>
        <v>16.066989360740745</v>
      </c>
      <c r="D211" s="79">
        <f>(I194*(0.75/12))</f>
        <v>2.4100484041111114</v>
      </c>
      <c r="E211" s="79">
        <f>(I194*(1.5/12))</f>
        <v>4.820096808222223</v>
      </c>
      <c r="F211" s="79">
        <f>(I194*(1/12))</f>
        <v>3.2133978721481484</v>
      </c>
      <c r="G211" s="79">
        <f>(I194*(1/12))</f>
        <v>3.2133978721481484</v>
      </c>
      <c r="H211" s="123"/>
      <c r="I211" s="123">
        <f>(I194*(0.75/12))</f>
        <v>2.4100484041111114</v>
      </c>
      <c r="J211" s="124">
        <f>(I211+H211+G211+F211+E211+D211+C211+B211)</f>
        <v>38.56077446577778</v>
      </c>
      <c r="K211" s="5"/>
      <c r="L211" s="5"/>
      <c r="M211" s="70"/>
    </row>
    <row r="212" spans="1:13" ht="13.5" thickBot="1">
      <c r="A212" s="113" t="s">
        <v>64</v>
      </c>
      <c r="B212" s="125">
        <f>(I195*(2/12))</f>
        <v>19.915769697777776</v>
      </c>
      <c r="C212" s="125">
        <f>(I195*(5/12))</f>
        <v>49.78942424444445</v>
      </c>
      <c r="D212" s="126">
        <f>(I195*(0.75/12))</f>
        <v>7.468413636666667</v>
      </c>
      <c r="E212" s="126">
        <f>(I195*(1.5/12))</f>
        <v>14.936827273333334</v>
      </c>
      <c r="F212" s="126">
        <f>(I195*(1/12))</f>
        <v>9.957884848888888</v>
      </c>
      <c r="G212" s="126">
        <f>(I195*(1/12))</f>
        <v>9.957884848888888</v>
      </c>
      <c r="H212" s="125"/>
      <c r="I212" s="125">
        <f>(I195*(0.75/12))</f>
        <v>7.468413636666667</v>
      </c>
      <c r="J212" s="112">
        <f>(I212+H212+G212+F212+E212+D212+C212+B212)</f>
        <v>119.49461818666667</v>
      </c>
      <c r="K212" s="5"/>
      <c r="L212" s="5"/>
      <c r="M212" s="18"/>
    </row>
    <row r="213" spans="1:13" ht="12.75">
      <c r="A213" s="5"/>
      <c r="B213" s="5" t="s">
        <v>67</v>
      </c>
      <c r="C213" s="43"/>
      <c r="D213" s="120"/>
      <c r="E213" s="120"/>
      <c r="F213" s="120"/>
      <c r="G213" s="5"/>
      <c r="H213" s="5"/>
      <c r="I213" s="5"/>
      <c r="J213" s="5"/>
      <c r="K213" s="5"/>
      <c r="L213" s="5"/>
      <c r="M213" s="12"/>
    </row>
    <row r="214" spans="1:13" ht="12.75">
      <c r="A214" s="5"/>
      <c r="B214" s="5" t="s">
        <v>42</v>
      </c>
      <c r="C214" s="118"/>
      <c r="D214" s="5"/>
      <c r="E214" s="5"/>
      <c r="F214" s="5"/>
      <c r="G214" s="5"/>
      <c r="H214" s="5"/>
      <c r="I214" s="5"/>
      <c r="J214" s="5"/>
      <c r="K214" s="5"/>
      <c r="L214" s="5"/>
      <c r="M214" s="12"/>
    </row>
    <row r="215" spans="1:13" ht="12.75">
      <c r="A215" s="5"/>
      <c r="B215" s="5" t="s">
        <v>80</v>
      </c>
      <c r="C215" s="118"/>
      <c r="D215" s="5"/>
      <c r="E215" s="5"/>
      <c r="F215" s="5"/>
      <c r="G215" s="5"/>
      <c r="H215" s="5"/>
      <c r="I215" s="5"/>
      <c r="J215" s="5"/>
      <c r="K215" s="5"/>
      <c r="L215" s="5"/>
      <c r="M215" s="12"/>
    </row>
    <row r="216" spans="1:13" ht="12.75">
      <c r="A216" s="5"/>
      <c r="B216" s="5"/>
      <c r="C216" s="118"/>
      <c r="D216" s="5"/>
      <c r="E216" s="5"/>
      <c r="F216" s="5"/>
      <c r="G216" s="5"/>
      <c r="H216" s="5"/>
      <c r="I216" s="5"/>
      <c r="J216" s="5"/>
      <c r="K216" s="5"/>
      <c r="L216" s="5"/>
      <c r="M216" s="12"/>
    </row>
    <row r="217" spans="1:13" ht="13.5" thickBot="1">
      <c r="A217" s="5"/>
      <c r="B217" s="101" t="s">
        <v>196</v>
      </c>
      <c r="C217" s="127"/>
      <c r="D217" s="47"/>
      <c r="E217" s="47"/>
      <c r="F217" s="47"/>
      <c r="G217" s="47"/>
      <c r="H217" s="5"/>
      <c r="I217" s="5"/>
      <c r="J217" s="5"/>
      <c r="K217" s="5"/>
      <c r="L217" s="5"/>
      <c r="M217" s="12"/>
    </row>
    <row r="218" spans="1:13" ht="12.75">
      <c r="A218" s="5"/>
      <c r="B218" s="105" t="s">
        <v>43</v>
      </c>
      <c r="C218" s="128" t="s">
        <v>122</v>
      </c>
      <c r="D218" s="128" t="s">
        <v>39</v>
      </c>
      <c r="E218" s="128" t="s">
        <v>44</v>
      </c>
      <c r="F218" s="128" t="s">
        <v>68</v>
      </c>
      <c r="G218" s="129" t="s">
        <v>21</v>
      </c>
      <c r="H218" s="5"/>
      <c r="I218" s="26"/>
      <c r="J218" s="26"/>
      <c r="K218" s="5"/>
      <c r="L218" s="5"/>
      <c r="M218" s="12"/>
    </row>
    <row r="219" spans="1:13" ht="13.5" thickBot="1">
      <c r="A219" s="5"/>
      <c r="B219" s="130"/>
      <c r="C219" s="26" t="s">
        <v>123</v>
      </c>
      <c r="D219" s="26"/>
      <c r="E219" s="26"/>
      <c r="F219" s="26" t="s">
        <v>41</v>
      </c>
      <c r="G219" s="131"/>
      <c r="H219" s="5"/>
      <c r="I219" s="26"/>
      <c r="J219" s="26"/>
      <c r="K219" s="5"/>
      <c r="L219" s="5"/>
      <c r="M219" s="12"/>
    </row>
    <row r="220" spans="1:13" ht="12.75">
      <c r="A220" s="102" t="s">
        <v>63</v>
      </c>
      <c r="B220" s="44">
        <f>($I$86)</f>
        <v>5.981448698630138</v>
      </c>
      <c r="C220" s="79">
        <f>(B220*(1/20))</f>
        <v>0.2990724349315069</v>
      </c>
      <c r="D220" s="79">
        <f>(B220*(1/60))</f>
        <v>0.09969081164383563</v>
      </c>
      <c r="E220" s="79">
        <f>(B220*(1/30))</f>
        <v>0.19938162328767126</v>
      </c>
      <c r="F220" s="79">
        <f>(B220*(1/2))</f>
        <v>2.990724349315069</v>
      </c>
      <c r="G220" s="132">
        <f>SUM(C220:F220)</f>
        <v>3.5888692191780827</v>
      </c>
      <c r="H220" s="5"/>
      <c r="I220" s="26"/>
      <c r="J220" s="26"/>
      <c r="K220" s="5"/>
      <c r="L220" s="5"/>
      <c r="M220" s="12"/>
    </row>
    <row r="221" spans="1:13" ht="13.5" thickBot="1">
      <c r="A221" s="113" t="s">
        <v>64</v>
      </c>
      <c r="B221" s="114">
        <f>($J$86)</f>
        <v>11.962897397260276</v>
      </c>
      <c r="C221" s="126">
        <f>(B221*(1/20))</f>
        <v>0.5981448698630139</v>
      </c>
      <c r="D221" s="126">
        <f>(B221*(1/60))</f>
        <v>0.19938162328767126</v>
      </c>
      <c r="E221" s="126">
        <f>(B221*(1/30))</f>
        <v>0.3987632465753425</v>
      </c>
      <c r="F221" s="126">
        <f>(B221*(1/2))</f>
        <v>5.981448698630138</v>
      </c>
      <c r="G221" s="133">
        <f>SUM(C221:F221)</f>
        <v>7.177738438356165</v>
      </c>
      <c r="H221" s="5"/>
      <c r="I221" s="44"/>
      <c r="J221" s="44"/>
      <c r="K221" s="5"/>
      <c r="L221" s="5"/>
      <c r="M221" s="12"/>
    </row>
    <row r="222" spans="1:13" ht="12.75">
      <c r="A222" s="5"/>
      <c r="B222" s="5" t="s">
        <v>124</v>
      </c>
      <c r="C222" s="18"/>
      <c r="D222" s="18"/>
      <c r="E222" s="18"/>
      <c r="F222" s="18"/>
      <c r="G222" s="18"/>
      <c r="H222" s="18"/>
      <c r="I222" s="44"/>
      <c r="J222" s="44"/>
      <c r="K222" s="5"/>
      <c r="L222" s="5"/>
      <c r="M222" s="12"/>
    </row>
    <row r="223" spans="1:13" ht="12.75">
      <c r="A223" s="5"/>
      <c r="B223" s="5" t="s">
        <v>165</v>
      </c>
      <c r="C223" s="12"/>
      <c r="D223" s="12"/>
      <c r="E223" s="12"/>
      <c r="F223" s="12"/>
      <c r="G223" s="5"/>
      <c r="H223" s="12"/>
      <c r="I223" s="18"/>
      <c r="J223" s="5"/>
      <c r="K223" s="5"/>
      <c r="L223" s="5"/>
      <c r="M223" s="12"/>
    </row>
    <row r="224" spans="1:13" ht="12.75">
      <c r="A224" s="5"/>
      <c r="B224" s="20"/>
      <c r="C224" s="12"/>
      <c r="D224" s="12"/>
      <c r="E224" s="12"/>
      <c r="F224" s="12"/>
      <c r="G224" s="5"/>
      <c r="H224" s="12"/>
      <c r="I224" s="18"/>
      <c r="J224" s="5"/>
      <c r="K224" s="5"/>
      <c r="L224" s="5"/>
      <c r="M224" s="12"/>
    </row>
    <row r="225" spans="1:13" ht="13.5" thickBot="1">
      <c r="A225" s="5"/>
      <c r="B225" s="101" t="s">
        <v>197</v>
      </c>
      <c r="C225" s="47"/>
      <c r="D225" s="47"/>
      <c r="E225" s="47"/>
      <c r="F225" s="47"/>
      <c r="G225" s="47"/>
      <c r="H225" s="47"/>
      <c r="I225" s="47"/>
      <c r="J225" s="5"/>
      <c r="K225" s="5"/>
      <c r="L225" s="5"/>
      <c r="M225" s="12"/>
    </row>
    <row r="226" spans="1:13" ht="12.75">
      <c r="A226" s="5"/>
      <c r="B226" s="102" t="s">
        <v>14</v>
      </c>
      <c r="C226" s="103" t="s">
        <v>16</v>
      </c>
      <c r="D226" s="103" t="s">
        <v>17</v>
      </c>
      <c r="E226" s="103" t="s">
        <v>18</v>
      </c>
      <c r="F226" s="103" t="s">
        <v>19</v>
      </c>
      <c r="G226" s="104" t="s">
        <v>20</v>
      </c>
      <c r="H226" s="105" t="s">
        <v>83</v>
      </c>
      <c r="I226" s="106" t="s">
        <v>21</v>
      </c>
      <c r="J226" s="88"/>
      <c r="K226" s="5"/>
      <c r="L226" s="5"/>
      <c r="M226" s="12"/>
    </row>
    <row r="227" spans="1:13" ht="12.75">
      <c r="A227" s="5"/>
      <c r="B227" s="11" t="s">
        <v>22</v>
      </c>
      <c r="C227" s="12"/>
      <c r="D227" s="70" t="s">
        <v>23</v>
      </c>
      <c r="E227" s="70" t="s">
        <v>24</v>
      </c>
      <c r="F227" s="70" t="s">
        <v>25</v>
      </c>
      <c r="G227" s="107"/>
      <c r="H227" s="108" t="s">
        <v>26</v>
      </c>
      <c r="I227" s="13"/>
      <c r="J227" s="5"/>
      <c r="K227" s="5"/>
      <c r="L227" s="5"/>
      <c r="M227" s="12"/>
    </row>
    <row r="228" spans="1:13" ht="13.5" thickBot="1">
      <c r="A228" s="5"/>
      <c r="B228" s="14"/>
      <c r="C228" s="12"/>
      <c r="D228" s="70"/>
      <c r="E228" s="70" t="s">
        <v>27</v>
      </c>
      <c r="F228" s="12"/>
      <c r="G228" s="109"/>
      <c r="H228" s="108" t="s">
        <v>28</v>
      </c>
      <c r="I228" s="13"/>
      <c r="J228" s="5"/>
      <c r="K228" s="5"/>
      <c r="L228" s="5"/>
      <c r="M228" s="12"/>
    </row>
    <row r="229" spans="1:13" ht="13.5" thickBot="1">
      <c r="A229" s="102" t="s">
        <v>63</v>
      </c>
      <c r="B229" s="44">
        <f>($G$112)</f>
        <v>639281.965696</v>
      </c>
      <c r="C229" s="44">
        <f>(B229/264)</f>
        <v>2421.5225973333336</v>
      </c>
      <c r="D229" s="18">
        <v>264</v>
      </c>
      <c r="E229" s="18">
        <v>225</v>
      </c>
      <c r="F229" s="207">
        <v>10</v>
      </c>
      <c r="G229" s="110">
        <f>(C229/F229)*(D229/E229)</f>
        <v>284.1253180871111</v>
      </c>
      <c r="H229" s="111">
        <f>(G229*(30/100))</f>
        <v>85.23759542613332</v>
      </c>
      <c r="I229" s="112">
        <f>(G229+H229)</f>
        <v>369.36291351324445</v>
      </c>
      <c r="J229" s="5"/>
      <c r="K229" s="5"/>
      <c r="L229" s="5"/>
      <c r="M229" s="12"/>
    </row>
    <row r="230" spans="1:13" ht="13.5" thickBot="1">
      <c r="A230" s="113" t="s">
        <v>64</v>
      </c>
      <c r="B230" s="114">
        <f>($H$112)</f>
        <v>2237837.27008</v>
      </c>
      <c r="C230" s="114">
        <f>(B230/264)</f>
        <v>8476.656326060607</v>
      </c>
      <c r="D230" s="115">
        <v>264</v>
      </c>
      <c r="E230" s="115">
        <v>225</v>
      </c>
      <c r="F230" s="207">
        <v>10</v>
      </c>
      <c r="G230" s="116">
        <f>(C230/F230)*(D230/E230)</f>
        <v>994.594342257778</v>
      </c>
      <c r="H230" s="111">
        <f>(G230*(30/100))</f>
        <v>298.37830267733335</v>
      </c>
      <c r="I230" s="112">
        <f>(G230+H230)</f>
        <v>1292.9726449351112</v>
      </c>
      <c r="J230" s="5"/>
      <c r="K230" s="5"/>
      <c r="L230" s="5"/>
      <c r="M230" s="12"/>
    </row>
    <row r="231" spans="1:13" ht="12.75">
      <c r="A231" s="5"/>
      <c r="B231" s="117" t="s">
        <v>29</v>
      </c>
      <c r="C231" s="118"/>
      <c r="D231" s="5"/>
      <c r="E231" s="5"/>
      <c r="F231" s="5"/>
      <c r="G231" s="5"/>
      <c r="H231" s="5"/>
      <c r="I231" s="5"/>
      <c r="J231" s="5"/>
      <c r="K231" s="5"/>
      <c r="L231" s="5"/>
      <c r="M231" s="12"/>
    </row>
    <row r="232" spans="1:13" ht="12.75">
      <c r="A232" s="5"/>
      <c r="B232" s="117" t="s">
        <v>65</v>
      </c>
      <c r="C232" s="118"/>
      <c r="D232" s="5"/>
      <c r="E232" s="5"/>
      <c r="F232" s="5"/>
      <c r="G232" s="5"/>
      <c r="H232" s="5"/>
      <c r="I232" s="5"/>
      <c r="J232" s="5"/>
      <c r="K232" s="5"/>
      <c r="L232" s="5"/>
      <c r="M232" s="12"/>
    </row>
    <row r="233" spans="1:13" ht="12.75">
      <c r="A233" s="5"/>
      <c r="B233" s="117" t="s">
        <v>159</v>
      </c>
      <c r="C233" s="118"/>
      <c r="D233" s="5"/>
      <c r="E233" s="5"/>
      <c r="F233" s="5"/>
      <c r="G233" s="5"/>
      <c r="H233" s="5"/>
      <c r="I233" s="5"/>
      <c r="J233" s="5"/>
      <c r="K233" s="5"/>
      <c r="L233" s="5"/>
      <c r="M233" s="12"/>
    </row>
    <row r="234" spans="1:13" ht="12.75">
      <c r="A234" s="5"/>
      <c r="B234" s="5"/>
      <c r="C234" s="119" t="s">
        <v>30</v>
      </c>
      <c r="D234" s="5"/>
      <c r="E234" s="5"/>
      <c r="F234" s="5"/>
      <c r="G234" s="5"/>
      <c r="H234" s="5"/>
      <c r="I234" s="5"/>
      <c r="J234" s="5"/>
      <c r="K234" s="5"/>
      <c r="L234" s="5"/>
      <c r="M234" s="12"/>
    </row>
    <row r="235" spans="1:13" ht="12.75">
      <c r="A235" s="5"/>
      <c r="B235" s="5"/>
      <c r="C235" s="119" t="s">
        <v>160</v>
      </c>
      <c r="D235" s="120"/>
      <c r="E235" s="120"/>
      <c r="F235" s="120"/>
      <c r="G235" s="5"/>
      <c r="H235" s="5"/>
      <c r="I235" s="5"/>
      <c r="J235" s="5"/>
      <c r="K235" s="5"/>
      <c r="L235" s="5"/>
      <c r="M235" s="12"/>
    </row>
    <row r="236" spans="1:13" ht="12.75">
      <c r="A236" s="5"/>
      <c r="B236" s="5"/>
      <c r="C236" s="85" t="s">
        <v>161</v>
      </c>
      <c r="D236" s="120"/>
      <c r="E236" s="120"/>
      <c r="F236" s="120"/>
      <c r="G236" s="5"/>
      <c r="H236" s="5"/>
      <c r="I236" s="5"/>
      <c r="J236" s="5"/>
      <c r="K236" s="5"/>
      <c r="L236" s="5"/>
      <c r="M236" s="12"/>
    </row>
    <row r="237" spans="1:13" ht="12.75">
      <c r="A237" s="5"/>
      <c r="B237" s="5"/>
      <c r="C237" s="85" t="s">
        <v>162</v>
      </c>
      <c r="D237" s="120"/>
      <c r="E237" s="120"/>
      <c r="F237" s="120"/>
      <c r="G237" s="5"/>
      <c r="H237" s="5"/>
      <c r="I237" s="5"/>
      <c r="J237" s="5"/>
      <c r="K237" s="5"/>
      <c r="L237" s="5"/>
      <c r="M237" s="12"/>
    </row>
    <row r="238" spans="1:13" ht="12.75">
      <c r="A238" s="5"/>
      <c r="B238" s="5"/>
      <c r="C238" s="85" t="s">
        <v>208</v>
      </c>
      <c r="D238" s="120"/>
      <c r="E238" s="120"/>
      <c r="F238" s="120"/>
      <c r="G238" s="5"/>
      <c r="H238" s="5"/>
      <c r="I238" s="5"/>
      <c r="J238" s="5"/>
      <c r="K238" s="5"/>
      <c r="L238" s="5"/>
      <c r="M238" s="12"/>
    </row>
    <row r="239" spans="1:13" ht="12.75">
      <c r="A239" s="5"/>
      <c r="B239" s="5" t="s">
        <v>31</v>
      </c>
      <c r="C239" s="117" t="s">
        <v>163</v>
      </c>
      <c r="D239" s="120"/>
      <c r="E239" s="120"/>
      <c r="F239" s="120"/>
      <c r="G239" s="5"/>
      <c r="H239" s="5"/>
      <c r="I239" s="5"/>
      <c r="J239" s="5"/>
      <c r="K239" s="5"/>
      <c r="L239" s="5"/>
      <c r="M239" s="12"/>
    </row>
    <row r="240" spans="1:13" ht="12.75">
      <c r="A240" s="5"/>
      <c r="B240" s="5" t="s">
        <v>66</v>
      </c>
      <c r="C240" s="5"/>
      <c r="D240" s="120"/>
      <c r="E240" s="120"/>
      <c r="F240" s="120"/>
      <c r="G240" s="5"/>
      <c r="H240" s="5"/>
      <c r="I240" s="5"/>
      <c r="J240" s="5"/>
      <c r="K240" s="5"/>
      <c r="L240" s="5"/>
      <c r="M240" s="12"/>
    </row>
    <row r="241" spans="1:13" ht="12.75">
      <c r="A241" s="5"/>
      <c r="B241" s="5" t="s">
        <v>84</v>
      </c>
      <c r="C241" s="5"/>
      <c r="D241" s="120"/>
      <c r="E241" s="120"/>
      <c r="F241" s="120"/>
      <c r="G241" s="5"/>
      <c r="H241" s="5"/>
      <c r="I241" s="5"/>
      <c r="J241" s="5"/>
      <c r="K241" s="5"/>
      <c r="L241" s="5"/>
      <c r="M241" s="12"/>
    </row>
    <row r="242" spans="1:13" ht="12.75">
      <c r="A242" s="5"/>
      <c r="B242" s="20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12"/>
    </row>
    <row r="243" spans="1:13" ht="13.5" thickBot="1">
      <c r="A243" s="5"/>
      <c r="B243" s="101" t="s">
        <v>117</v>
      </c>
      <c r="C243" s="121"/>
      <c r="D243" s="122"/>
      <c r="E243" s="122"/>
      <c r="F243" s="122"/>
      <c r="G243" s="47"/>
      <c r="H243" s="47"/>
      <c r="I243" s="47"/>
      <c r="J243" s="47"/>
      <c r="K243" s="5"/>
      <c r="L243" s="5"/>
      <c r="M243" s="70"/>
    </row>
    <row r="244" spans="1:13" ht="12.75">
      <c r="A244" s="5"/>
      <c r="B244" s="102" t="s">
        <v>32</v>
      </c>
      <c r="C244" s="103" t="s">
        <v>33</v>
      </c>
      <c r="D244" s="103" t="s">
        <v>34</v>
      </c>
      <c r="E244" s="103" t="s">
        <v>35</v>
      </c>
      <c r="F244" s="103" t="s">
        <v>36</v>
      </c>
      <c r="G244" s="103" t="s">
        <v>79</v>
      </c>
      <c r="H244" s="103"/>
      <c r="I244" s="103" t="s">
        <v>39</v>
      </c>
      <c r="J244" s="106" t="s">
        <v>21</v>
      </c>
      <c r="K244" s="5"/>
      <c r="L244" s="5"/>
      <c r="M244" s="26"/>
    </row>
    <row r="245" spans="1:13" ht="13.5" thickBot="1">
      <c r="A245" s="5"/>
      <c r="B245" s="11" t="s">
        <v>40</v>
      </c>
      <c r="C245" s="70" t="s">
        <v>41</v>
      </c>
      <c r="D245" s="70"/>
      <c r="E245" s="70"/>
      <c r="F245" s="70"/>
      <c r="G245" s="70"/>
      <c r="H245" s="70"/>
      <c r="I245" s="70"/>
      <c r="J245" s="59"/>
      <c r="K245" s="5"/>
      <c r="L245" s="5"/>
      <c r="M245" s="12"/>
    </row>
    <row r="246" spans="1:13" ht="12.75">
      <c r="A246" s="102" t="s">
        <v>63</v>
      </c>
      <c r="B246" s="123">
        <f>(I229*(2/12))</f>
        <v>61.56048558554074</v>
      </c>
      <c r="C246" s="123">
        <f>(I229*(5/12))</f>
        <v>153.90121396385186</v>
      </c>
      <c r="D246" s="79">
        <f>(I229*(0.5/12))</f>
        <v>15.390121396385185</v>
      </c>
      <c r="E246" s="79">
        <f>(I229*(1.5/12))</f>
        <v>46.170364189155556</v>
      </c>
      <c r="F246" s="79">
        <f>(I229*(1/12))</f>
        <v>30.78024279277037</v>
      </c>
      <c r="G246" s="79">
        <f>(I229*(1/12))</f>
        <v>30.78024279277037</v>
      </c>
      <c r="H246" s="123"/>
      <c r="I246" s="123">
        <f>(I229*(1/12))</f>
        <v>30.78024279277037</v>
      </c>
      <c r="J246" s="124">
        <f>(I246+H246+G246+F246+E246+D246+C246+B246)</f>
        <v>369.36291351324445</v>
      </c>
      <c r="K246" s="5"/>
      <c r="L246" s="5"/>
      <c r="M246" s="12"/>
    </row>
    <row r="247" spans="1:13" ht="13.5" thickBot="1">
      <c r="A247" s="113" t="s">
        <v>64</v>
      </c>
      <c r="B247" s="125">
        <f>(I230*(2/12))</f>
        <v>215.49544082251853</v>
      </c>
      <c r="C247" s="125">
        <f>(I230*(5/12))</f>
        <v>538.7386020562964</v>
      </c>
      <c r="D247" s="126">
        <f>(I230*(0.5/12))</f>
        <v>53.87386020562963</v>
      </c>
      <c r="E247" s="126">
        <f>(I230*(1.5/12))</f>
        <v>161.6215806168889</v>
      </c>
      <c r="F247" s="126">
        <f>(I230*(1/12))</f>
        <v>107.74772041125927</v>
      </c>
      <c r="G247" s="126">
        <f>(I230*(1/12))</f>
        <v>107.74772041125927</v>
      </c>
      <c r="H247" s="125"/>
      <c r="I247" s="125">
        <f>(I230*(1/12))</f>
        <v>107.74772041125927</v>
      </c>
      <c r="J247" s="112">
        <f>(I247+H247+G247+F247+E247+D247+C247+B247)</f>
        <v>1292.9726449351112</v>
      </c>
      <c r="K247" s="5"/>
      <c r="L247" s="5"/>
      <c r="M247" s="44"/>
    </row>
    <row r="248" spans="1:13" ht="12.75">
      <c r="A248" s="5"/>
      <c r="B248" s="5" t="s">
        <v>67</v>
      </c>
      <c r="C248" s="43"/>
      <c r="D248" s="120"/>
      <c r="E248" s="120"/>
      <c r="F248" s="120"/>
      <c r="G248" s="5"/>
      <c r="H248" s="5"/>
      <c r="I248" s="5"/>
      <c r="J248" s="5"/>
      <c r="K248" s="5"/>
      <c r="L248" s="5"/>
      <c r="M248" s="12"/>
    </row>
    <row r="249" spans="1:13" ht="12.75">
      <c r="A249" s="5"/>
      <c r="B249" s="5" t="s">
        <v>42</v>
      </c>
      <c r="C249" s="118"/>
      <c r="D249" s="5"/>
      <c r="E249" s="5"/>
      <c r="F249" s="5"/>
      <c r="G249" s="5"/>
      <c r="H249" s="5"/>
      <c r="I249" s="5"/>
      <c r="J249" s="5"/>
      <c r="K249" s="5"/>
      <c r="L249" s="5"/>
      <c r="M249" s="12"/>
    </row>
    <row r="250" spans="1:13" ht="12.75">
      <c r="A250" s="5"/>
      <c r="B250" s="5" t="s">
        <v>80</v>
      </c>
      <c r="C250" s="118"/>
      <c r="D250" s="5"/>
      <c r="E250" s="5"/>
      <c r="F250" s="5"/>
      <c r="G250" s="5"/>
      <c r="H250" s="5"/>
      <c r="I250" s="5"/>
      <c r="J250" s="5"/>
      <c r="K250" s="5"/>
      <c r="L250" s="5"/>
      <c r="M250" s="12"/>
    </row>
    <row r="251" spans="1:13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12"/>
    </row>
    <row r="252" spans="1:13" ht="13.5" thickBot="1">
      <c r="A252" s="5"/>
      <c r="B252" s="101" t="s">
        <v>188</v>
      </c>
      <c r="C252" s="47"/>
      <c r="D252" s="47"/>
      <c r="E252" s="47"/>
      <c r="F252" s="47"/>
      <c r="G252" s="47"/>
      <c r="H252" s="47"/>
      <c r="I252" s="47"/>
      <c r="J252" s="5"/>
      <c r="K252" s="5"/>
      <c r="L252" s="5"/>
      <c r="M252" s="12"/>
    </row>
    <row r="253" spans="1:13" ht="12.75">
      <c r="A253" s="5"/>
      <c r="B253" s="102" t="s">
        <v>14</v>
      </c>
      <c r="C253" s="103" t="s">
        <v>16</v>
      </c>
      <c r="D253" s="103" t="s">
        <v>17</v>
      </c>
      <c r="E253" s="103" t="s">
        <v>18</v>
      </c>
      <c r="F253" s="103" t="s">
        <v>19</v>
      </c>
      <c r="G253" s="104" t="s">
        <v>20</v>
      </c>
      <c r="H253" s="105" t="s">
        <v>83</v>
      </c>
      <c r="I253" s="106" t="s">
        <v>21</v>
      </c>
      <c r="J253" s="88"/>
      <c r="K253" s="5"/>
      <c r="L253" s="5"/>
      <c r="M253" s="12"/>
    </row>
    <row r="254" spans="1:13" ht="12.75">
      <c r="A254" s="5"/>
      <c r="B254" s="11" t="s">
        <v>22</v>
      </c>
      <c r="C254" s="12"/>
      <c r="D254" s="70" t="s">
        <v>23</v>
      </c>
      <c r="E254" s="70" t="s">
        <v>24</v>
      </c>
      <c r="F254" s="70" t="s">
        <v>25</v>
      </c>
      <c r="G254" s="107"/>
      <c r="H254" s="108" t="s">
        <v>107</v>
      </c>
      <c r="I254" s="13"/>
      <c r="J254" s="5"/>
      <c r="K254" s="5"/>
      <c r="L254" s="5"/>
      <c r="M254" s="12"/>
    </row>
    <row r="255" spans="1:13" ht="13.5" thickBot="1">
      <c r="A255" s="5"/>
      <c r="B255" s="14"/>
      <c r="C255" s="12"/>
      <c r="D255" s="70"/>
      <c r="E255" s="70" t="s">
        <v>27</v>
      </c>
      <c r="F255" s="12"/>
      <c r="G255" s="109"/>
      <c r="H255" s="108" t="s">
        <v>118</v>
      </c>
      <c r="I255" s="13"/>
      <c r="J255" s="5"/>
      <c r="K255" s="5"/>
      <c r="L255" s="5"/>
      <c r="M255" s="12"/>
    </row>
    <row r="256" spans="1:13" ht="13.5" thickBot="1">
      <c r="A256" s="102" t="s">
        <v>63</v>
      </c>
      <c r="B256" s="44">
        <f>($H$134)</f>
        <v>72169.74736000001</v>
      </c>
      <c r="C256" s="44">
        <f>(B256/264)</f>
        <v>273.3702551515152</v>
      </c>
      <c r="D256" s="18">
        <v>264</v>
      </c>
      <c r="E256" s="18">
        <v>225</v>
      </c>
      <c r="F256" s="207">
        <v>4</v>
      </c>
      <c r="G256" s="110">
        <f>(C256/F256)*(D256/E256)</f>
        <v>80.1886081777778</v>
      </c>
      <c r="H256" s="111">
        <f>(G256*(30/100))</f>
        <v>24.056582453333338</v>
      </c>
      <c r="I256" s="112">
        <f>(G256+H256)</f>
        <v>104.24519063111113</v>
      </c>
      <c r="J256" s="5"/>
      <c r="K256" s="5"/>
      <c r="L256" s="5"/>
      <c r="M256" s="12"/>
    </row>
    <row r="257" spans="1:13" ht="13.5" thickBot="1">
      <c r="A257" s="113" t="s">
        <v>64</v>
      </c>
      <c r="B257" s="114">
        <f>($I$134)</f>
        <v>307840.4684799999</v>
      </c>
      <c r="C257" s="114">
        <f>(B257/264)</f>
        <v>1166.0623806060603</v>
      </c>
      <c r="D257" s="115">
        <v>264</v>
      </c>
      <c r="E257" s="115">
        <v>225</v>
      </c>
      <c r="F257" s="207">
        <v>4</v>
      </c>
      <c r="G257" s="116">
        <f>(C257/F257)*(D257/E257)</f>
        <v>342.0449649777777</v>
      </c>
      <c r="H257" s="111">
        <f>(G257*(30/100))</f>
        <v>102.6134894933333</v>
      </c>
      <c r="I257" s="112">
        <f>(G257+H257)</f>
        <v>444.658454471111</v>
      </c>
      <c r="J257" s="5"/>
      <c r="K257" s="5"/>
      <c r="L257" s="5"/>
      <c r="M257" s="12"/>
    </row>
    <row r="258" spans="1:13" ht="12.75">
      <c r="A258" s="5"/>
      <c r="B258" s="117" t="s">
        <v>29</v>
      </c>
      <c r="C258" s="118"/>
      <c r="D258" s="5"/>
      <c r="E258" s="5"/>
      <c r="F258" s="5"/>
      <c r="G258" s="5"/>
      <c r="H258" s="5"/>
      <c r="I258" s="5"/>
      <c r="J258" s="5"/>
      <c r="K258" s="5"/>
      <c r="L258" s="5"/>
      <c r="M258" s="12"/>
    </row>
    <row r="259" spans="1:13" ht="12.75">
      <c r="A259" s="5"/>
      <c r="B259" s="117" t="s">
        <v>65</v>
      </c>
      <c r="C259" s="118"/>
      <c r="D259" s="5"/>
      <c r="E259" s="5"/>
      <c r="F259" s="5"/>
      <c r="G259" s="5"/>
      <c r="H259" s="5"/>
      <c r="I259" s="5"/>
      <c r="J259" s="5"/>
      <c r="K259" s="5"/>
      <c r="L259" s="5"/>
      <c r="M259" s="12"/>
    </row>
    <row r="260" spans="1:13" ht="12.75">
      <c r="A260" s="5"/>
      <c r="B260" s="117" t="s">
        <v>166</v>
      </c>
      <c r="C260" s="118"/>
      <c r="D260" s="5"/>
      <c r="E260" s="5"/>
      <c r="F260" s="5"/>
      <c r="G260" s="5"/>
      <c r="H260" s="5"/>
      <c r="I260" s="5"/>
      <c r="J260" s="5"/>
      <c r="K260" s="5"/>
      <c r="L260" s="5"/>
      <c r="M260" s="12"/>
    </row>
    <row r="261" spans="1:13" ht="12.75">
      <c r="A261" s="5"/>
      <c r="B261" s="5" t="s">
        <v>66</v>
      </c>
      <c r="C261" s="5"/>
      <c r="D261" s="120"/>
      <c r="E261" s="120"/>
      <c r="F261" s="120"/>
      <c r="G261" s="5"/>
      <c r="H261" s="5"/>
      <c r="I261" s="5"/>
      <c r="J261" s="5"/>
      <c r="K261" s="5"/>
      <c r="L261" s="5"/>
      <c r="M261" s="12"/>
    </row>
    <row r="262" spans="1:13" ht="12.75">
      <c r="A262" s="5"/>
      <c r="B262" s="5" t="s">
        <v>84</v>
      </c>
      <c r="C262" s="5"/>
      <c r="D262" s="120"/>
      <c r="E262" s="120"/>
      <c r="F262" s="120"/>
      <c r="G262" s="5"/>
      <c r="H262" s="5"/>
      <c r="I262" s="5"/>
      <c r="J262" s="5"/>
      <c r="K262" s="5"/>
      <c r="L262" s="5"/>
      <c r="M262" s="12"/>
    </row>
    <row r="263" spans="1:13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12"/>
    </row>
    <row r="264" spans="1:13" ht="13.5" thickBot="1">
      <c r="A264" s="5"/>
      <c r="B264" s="101" t="s">
        <v>109</v>
      </c>
      <c r="C264" s="121"/>
      <c r="D264" s="122"/>
      <c r="E264" s="122"/>
      <c r="F264" s="122"/>
      <c r="G264" s="47"/>
      <c r="H264" s="47"/>
      <c r="I264" s="47"/>
      <c r="J264" s="47"/>
      <c r="K264" s="5"/>
      <c r="L264" s="5"/>
      <c r="M264" s="12"/>
    </row>
    <row r="265" spans="1:13" ht="12.75">
      <c r="A265" s="5"/>
      <c r="B265" s="102" t="s">
        <v>32</v>
      </c>
      <c r="C265" s="103" t="s">
        <v>33</v>
      </c>
      <c r="D265" s="103" t="s">
        <v>34</v>
      </c>
      <c r="E265" s="103" t="s">
        <v>35</v>
      </c>
      <c r="F265" s="103" t="s">
        <v>36</v>
      </c>
      <c r="G265" s="103" t="s">
        <v>79</v>
      </c>
      <c r="H265" s="103" t="s">
        <v>38</v>
      </c>
      <c r="I265" s="103" t="s">
        <v>39</v>
      </c>
      <c r="J265" s="106" t="s">
        <v>21</v>
      </c>
      <c r="K265" s="5"/>
      <c r="L265" s="5"/>
      <c r="M265" s="12"/>
    </row>
    <row r="266" spans="1:13" ht="13.5" thickBot="1">
      <c r="A266" s="5"/>
      <c r="B266" s="11" t="s">
        <v>40</v>
      </c>
      <c r="C266" s="70" t="s">
        <v>41</v>
      </c>
      <c r="D266" s="70"/>
      <c r="E266" s="70"/>
      <c r="F266" s="70"/>
      <c r="G266" s="70"/>
      <c r="H266" s="70"/>
      <c r="I266" s="70"/>
      <c r="J266" s="59"/>
      <c r="K266" s="5"/>
      <c r="L266" s="5"/>
      <c r="M266" s="12"/>
    </row>
    <row r="267" spans="1:13" ht="12.75">
      <c r="A267" s="102" t="s">
        <v>63</v>
      </c>
      <c r="B267" s="123">
        <f>(I256*(2/12))</f>
        <v>17.37419843851852</v>
      </c>
      <c r="C267" s="123">
        <f>(I256*(1/12))</f>
        <v>8.68709921925926</v>
      </c>
      <c r="D267" s="79">
        <f>(I256*(0.5/12))</f>
        <v>4.34354960962963</v>
      </c>
      <c r="E267" s="79">
        <f>(I256*(1.5/12))</f>
        <v>13.030648828888891</v>
      </c>
      <c r="F267" s="79">
        <f>(I256*(1/12))</f>
        <v>8.68709921925926</v>
      </c>
      <c r="G267" s="79">
        <f>(I256*(1/12))</f>
        <v>8.68709921925926</v>
      </c>
      <c r="H267" s="123">
        <f>(I256*(0.25/12))</f>
        <v>2.171774804814815</v>
      </c>
      <c r="I267" s="123">
        <f>(I256*(0.75/12))</f>
        <v>6.5153244144444455</v>
      </c>
      <c r="J267" s="124">
        <f>(I267+H267+G267+F267+E267+D267+C267+B267)</f>
        <v>69.49679375407408</v>
      </c>
      <c r="K267" s="5"/>
      <c r="L267" s="5"/>
      <c r="M267" s="12"/>
    </row>
    <row r="268" spans="1:13" ht="13.5" thickBot="1">
      <c r="A268" s="113" t="s">
        <v>64</v>
      </c>
      <c r="B268" s="125">
        <f>(I257*(2/12))</f>
        <v>74.10974241185183</v>
      </c>
      <c r="C268" s="125">
        <f>(I257*(1/12))</f>
        <v>37.05487120592591</v>
      </c>
      <c r="D268" s="126">
        <f>(I257*(0.5/12))</f>
        <v>18.527435602962957</v>
      </c>
      <c r="E268" s="126">
        <f>(I257*(1.5/12))</f>
        <v>55.58230680888887</v>
      </c>
      <c r="F268" s="126">
        <f>(I257*(1/12))</f>
        <v>37.05487120592591</v>
      </c>
      <c r="G268" s="126">
        <f>(I257*(1/12))</f>
        <v>37.05487120592591</v>
      </c>
      <c r="H268" s="125">
        <f>(I257*(0.25/12))</f>
        <v>9.263717801481478</v>
      </c>
      <c r="I268" s="125">
        <f>(I257*(0.75/12))</f>
        <v>27.791153404444437</v>
      </c>
      <c r="J268" s="112">
        <f>(I268+H268+G268+F268+E268+D268+C268+B268)</f>
        <v>296.4389696474073</v>
      </c>
      <c r="K268" s="5"/>
      <c r="L268" s="5"/>
      <c r="M268" s="12"/>
    </row>
    <row r="269" spans="1:13" ht="12.75">
      <c r="A269" s="5"/>
      <c r="B269" s="5" t="s">
        <v>67</v>
      </c>
      <c r="C269" s="43"/>
      <c r="D269" s="120"/>
      <c r="E269" s="120"/>
      <c r="F269" s="120"/>
      <c r="G269" s="5"/>
      <c r="H269" s="5"/>
      <c r="I269" s="5"/>
      <c r="J269" s="5"/>
      <c r="K269" s="5"/>
      <c r="L269" s="5"/>
      <c r="M269" s="12"/>
    </row>
    <row r="270" spans="1:13" ht="12.75">
      <c r="A270" s="5"/>
      <c r="B270" s="5" t="s">
        <v>42</v>
      </c>
      <c r="C270" s="118"/>
      <c r="D270" s="5"/>
      <c r="E270" s="5"/>
      <c r="F270" s="5"/>
      <c r="G270" s="5"/>
      <c r="H270" s="5"/>
      <c r="I270" s="5"/>
      <c r="J270" s="5"/>
      <c r="K270" s="5"/>
      <c r="L270" s="5"/>
      <c r="M270" s="12"/>
    </row>
    <row r="271" spans="1:13" ht="12.75">
      <c r="A271" s="5"/>
      <c r="B271" s="5" t="s">
        <v>80</v>
      </c>
      <c r="C271" s="118"/>
      <c r="D271" s="5"/>
      <c r="E271" s="5"/>
      <c r="F271" s="5"/>
      <c r="G271" s="5"/>
      <c r="H271" s="5"/>
      <c r="I271" s="5"/>
      <c r="J271" s="5"/>
      <c r="K271" s="5"/>
      <c r="L271" s="5"/>
      <c r="M271" s="12"/>
    </row>
    <row r="272" spans="1:13" ht="12.75">
      <c r="A272" s="5"/>
      <c r="B272" s="5"/>
      <c r="C272" s="118"/>
      <c r="D272" s="5"/>
      <c r="E272" s="5"/>
      <c r="F272" s="5"/>
      <c r="G272" s="5"/>
      <c r="H272" s="5"/>
      <c r="I272" s="5"/>
      <c r="J272" s="5"/>
      <c r="K272" s="5"/>
      <c r="L272" s="5"/>
      <c r="M272" s="12"/>
    </row>
    <row r="273" spans="1:13" ht="13.5" thickBot="1">
      <c r="A273" s="5"/>
      <c r="B273" s="101" t="s">
        <v>198</v>
      </c>
      <c r="C273" s="127"/>
      <c r="D273" s="47"/>
      <c r="E273" s="47"/>
      <c r="F273" s="47"/>
      <c r="G273" s="127"/>
      <c r="H273" s="127"/>
      <c r="I273" s="47"/>
      <c r="J273" s="5"/>
      <c r="K273" s="5"/>
      <c r="L273" s="5"/>
      <c r="M273" s="70"/>
    </row>
    <row r="274" spans="1:13" ht="12.75">
      <c r="A274" s="5"/>
      <c r="B274" s="105" t="s">
        <v>43</v>
      </c>
      <c r="C274" s="128" t="s">
        <v>182</v>
      </c>
      <c r="D274" s="128" t="s">
        <v>39</v>
      </c>
      <c r="E274" s="128" t="s">
        <v>44</v>
      </c>
      <c r="F274" s="128" t="s">
        <v>68</v>
      </c>
      <c r="G274" s="26" t="s">
        <v>125</v>
      </c>
      <c r="H274" s="26" t="s">
        <v>175</v>
      </c>
      <c r="I274" s="129" t="s">
        <v>21</v>
      </c>
      <c r="J274" s="26"/>
      <c r="K274" s="5"/>
      <c r="L274" s="5"/>
      <c r="M274" s="26"/>
    </row>
    <row r="275" spans="1:13" ht="13.5" thickBot="1">
      <c r="A275" s="5"/>
      <c r="B275" s="130"/>
      <c r="C275" s="26"/>
      <c r="D275" s="26"/>
      <c r="E275" s="26"/>
      <c r="F275" s="26" t="s">
        <v>41</v>
      </c>
      <c r="G275" s="88" t="s">
        <v>123</v>
      </c>
      <c r="H275" s="5"/>
      <c r="I275" s="131"/>
      <c r="J275" s="26"/>
      <c r="K275" s="5"/>
      <c r="L275" s="5"/>
      <c r="M275" s="18"/>
    </row>
    <row r="276" spans="1:13" ht="12.75">
      <c r="A276" s="102" t="s">
        <v>63</v>
      </c>
      <c r="B276" s="44">
        <f>($I$158)</f>
        <v>161.1576745834521</v>
      </c>
      <c r="C276" s="79">
        <f>(B276*(1/40))</f>
        <v>4.028941864586303</v>
      </c>
      <c r="D276" s="79">
        <f>(B276*(1/60))</f>
        <v>2.685961243057535</v>
      </c>
      <c r="E276" s="79">
        <f>(B276*(1/30))</f>
        <v>5.37192248611507</v>
      </c>
      <c r="F276" s="79">
        <f>(B276*(1/20))</f>
        <v>8.057883729172605</v>
      </c>
      <c r="G276" s="79">
        <f>(B276*(1/10))</f>
        <v>16.11576745834521</v>
      </c>
      <c r="H276" s="79">
        <f>(B276*(1/40))</f>
        <v>4.028941864586303</v>
      </c>
      <c r="I276" s="132">
        <f>SUM(C276:H276)</f>
        <v>40.28941864586302</v>
      </c>
      <c r="J276" s="26"/>
      <c r="K276" s="5"/>
      <c r="L276" s="5"/>
      <c r="M276" s="18"/>
    </row>
    <row r="277" spans="1:13" ht="13.5" thickBot="1">
      <c r="A277" s="113" t="s">
        <v>64</v>
      </c>
      <c r="B277" s="114">
        <f>($J$158)</f>
        <v>449.61254637369865</v>
      </c>
      <c r="C277" s="126">
        <f>(B277*(1/40))</f>
        <v>11.240313659342467</v>
      </c>
      <c r="D277" s="126">
        <f>(B277*(1/60))</f>
        <v>7.493542439561644</v>
      </c>
      <c r="E277" s="126">
        <f>(B277*(1/30))</f>
        <v>14.987084879123287</v>
      </c>
      <c r="F277" s="126">
        <f>(B277*(1/20))</f>
        <v>22.480627318684935</v>
      </c>
      <c r="G277" s="126">
        <f>(B277*(1/10))</f>
        <v>44.96125463736987</v>
      </c>
      <c r="H277" s="134">
        <f>(B277*(1/40))</f>
        <v>11.240313659342467</v>
      </c>
      <c r="I277" s="133">
        <f>SUM(C277:H277)</f>
        <v>112.40313659342468</v>
      </c>
      <c r="J277" s="44"/>
      <c r="K277" s="5"/>
      <c r="L277" s="5"/>
      <c r="M277" s="44"/>
    </row>
    <row r="278" spans="1:13" ht="12.75">
      <c r="A278" s="5"/>
      <c r="B278" s="5" t="s">
        <v>183</v>
      </c>
      <c r="C278" s="18"/>
      <c r="D278" s="18"/>
      <c r="E278" s="18"/>
      <c r="F278" s="18"/>
      <c r="G278" s="18"/>
      <c r="H278" s="18"/>
      <c r="I278" s="44"/>
      <c r="J278" s="44"/>
      <c r="K278" s="5"/>
      <c r="L278" s="5"/>
      <c r="M278" s="135"/>
    </row>
    <row r="279" spans="1:13" ht="12.75">
      <c r="A279" s="5"/>
      <c r="B279" s="5" t="s">
        <v>209</v>
      </c>
      <c r="C279" s="12"/>
      <c r="D279" s="12"/>
      <c r="E279" s="12"/>
      <c r="F279" s="12"/>
      <c r="G279" s="5"/>
      <c r="H279" s="12"/>
      <c r="I279" s="18"/>
      <c r="J279" s="5"/>
      <c r="K279" s="5"/>
      <c r="L279" s="5"/>
      <c r="M279" s="12"/>
    </row>
    <row r="280" spans="1:13" ht="12.75">
      <c r="A280" s="5"/>
      <c r="B280" s="5" t="s">
        <v>185</v>
      </c>
      <c r="C280" s="12"/>
      <c r="D280" s="12"/>
      <c r="E280" s="12"/>
      <c r="F280" s="12"/>
      <c r="G280" s="5"/>
      <c r="H280" s="12"/>
      <c r="I280" s="18"/>
      <c r="J280" s="5"/>
      <c r="K280" s="5"/>
      <c r="L280" s="5"/>
      <c r="M280" s="12"/>
    </row>
    <row r="281" spans="1:13" ht="12.75">
      <c r="A281" s="5"/>
      <c r="B281" s="5" t="s">
        <v>184</v>
      </c>
      <c r="C281" s="12"/>
      <c r="D281" s="12"/>
      <c r="E281" s="12"/>
      <c r="F281" s="12"/>
      <c r="G281" s="5"/>
      <c r="H281" s="12"/>
      <c r="I281" s="18"/>
      <c r="J281" s="5"/>
      <c r="K281" s="5"/>
      <c r="L281" s="5"/>
      <c r="M281" s="12"/>
    </row>
    <row r="282" spans="1:13" ht="12.75">
      <c r="A282" s="5"/>
      <c r="B282" s="20"/>
      <c r="C282" s="12"/>
      <c r="D282" s="12"/>
      <c r="E282" s="12"/>
      <c r="F282" s="12"/>
      <c r="G282" s="5"/>
      <c r="H282" s="12"/>
      <c r="I282" s="18"/>
      <c r="J282" s="5"/>
      <c r="K282" s="5"/>
      <c r="L282" s="5"/>
      <c r="M282" s="12"/>
    </row>
    <row r="283" spans="1:13" ht="13.5" thickBot="1">
      <c r="A283" s="5"/>
      <c r="B283" s="101" t="s">
        <v>199</v>
      </c>
      <c r="C283" s="47"/>
      <c r="D283" s="47"/>
      <c r="E283" s="136"/>
      <c r="F283" s="47"/>
      <c r="G283" s="47"/>
      <c r="H283" s="5"/>
      <c r="I283" s="5"/>
      <c r="J283" s="5"/>
      <c r="K283" s="5"/>
      <c r="L283" s="5"/>
      <c r="M283" s="12"/>
    </row>
    <row r="284" spans="1:13" ht="12.75">
      <c r="A284" s="5"/>
      <c r="B284" s="104" t="s">
        <v>174</v>
      </c>
      <c r="C284" s="105" t="s">
        <v>175</v>
      </c>
      <c r="D284" s="128" t="s">
        <v>44</v>
      </c>
      <c r="E284" s="128" t="s">
        <v>32</v>
      </c>
      <c r="F284" s="128" t="s">
        <v>182</v>
      </c>
      <c r="G284" s="104" t="s">
        <v>21</v>
      </c>
      <c r="H284" s="26"/>
      <c r="I284" s="5"/>
      <c r="J284" s="5"/>
      <c r="K284" s="5"/>
      <c r="L284" s="5"/>
      <c r="M284" s="12"/>
    </row>
    <row r="285" spans="1:13" ht="13.5" thickBot="1">
      <c r="A285" s="5"/>
      <c r="B285" s="107"/>
      <c r="C285" s="108"/>
      <c r="D285" s="26"/>
      <c r="E285" s="26" t="s">
        <v>41</v>
      </c>
      <c r="F285" s="26"/>
      <c r="G285" s="137"/>
      <c r="H285" s="26"/>
      <c r="I285" s="5"/>
      <c r="J285" s="5"/>
      <c r="K285" s="5"/>
      <c r="L285" s="5"/>
      <c r="M285" s="12"/>
    </row>
    <row r="286" spans="1:13" ht="12.75">
      <c r="A286" s="102" t="s">
        <v>63</v>
      </c>
      <c r="B286" s="44">
        <f>(H183)</f>
        <v>313.2748555466667</v>
      </c>
      <c r="C286" s="79">
        <f>(B286*(1/45))</f>
        <v>6.961663456592594</v>
      </c>
      <c r="D286" s="79">
        <f>(B286*(1/30))</f>
        <v>10.44249518488889</v>
      </c>
      <c r="E286" s="79">
        <f>(B286*(1/30))</f>
        <v>10.44249518488889</v>
      </c>
      <c r="F286" s="79">
        <f>(B286*(1/45))</f>
        <v>6.961663456592594</v>
      </c>
      <c r="G286" s="138">
        <f>SUM(C286:F286)</f>
        <v>34.80831728296297</v>
      </c>
      <c r="H286" s="62"/>
      <c r="I286" s="5"/>
      <c r="J286" s="5"/>
      <c r="K286" s="5"/>
      <c r="L286" s="5"/>
      <c r="M286" s="12"/>
    </row>
    <row r="287" spans="1:13" ht="13.5" thickBot="1">
      <c r="A287" s="113" t="s">
        <v>64</v>
      </c>
      <c r="B287" s="114">
        <f>(I183)</f>
        <v>1569.8801938666666</v>
      </c>
      <c r="C287" s="126">
        <f>(B287*(1/45))</f>
        <v>34.88622653037037</v>
      </c>
      <c r="D287" s="126">
        <f>(B287*(1/30))</f>
        <v>52.32933979555555</v>
      </c>
      <c r="E287" s="126">
        <f>(B287*(1/30))</f>
        <v>52.32933979555555</v>
      </c>
      <c r="F287" s="126">
        <f>(B287*(1/45))</f>
        <v>34.88622653037037</v>
      </c>
      <c r="G287" s="139">
        <f>SUM(C287:F287)</f>
        <v>174.43113265185184</v>
      </c>
      <c r="H287" s="62"/>
      <c r="I287" s="5"/>
      <c r="J287" s="5"/>
      <c r="K287" s="5"/>
      <c r="L287" s="5"/>
      <c r="M287" s="12"/>
    </row>
    <row r="288" spans="1:13" ht="12.75">
      <c r="A288" s="5"/>
      <c r="B288" s="5" t="s">
        <v>176</v>
      </c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12"/>
    </row>
    <row r="289" spans="1:13" ht="12.75">
      <c r="A289" s="5"/>
      <c r="B289" s="5" t="s">
        <v>181</v>
      </c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12"/>
    </row>
    <row r="290" spans="1:13" ht="12.75">
      <c r="A290" s="5"/>
      <c r="B290" s="5"/>
      <c r="C290" s="12"/>
      <c r="D290" s="12"/>
      <c r="E290" s="12"/>
      <c r="F290" s="12"/>
      <c r="G290" s="5"/>
      <c r="H290" s="12"/>
      <c r="I290" s="18"/>
      <c r="J290" s="5"/>
      <c r="K290" s="5"/>
      <c r="L290" s="5"/>
      <c r="M290" s="12"/>
    </row>
    <row r="291" spans="1:13" ht="13.5" thickBot="1">
      <c r="A291" s="5"/>
      <c r="B291" s="101" t="s">
        <v>200</v>
      </c>
      <c r="C291" s="47"/>
      <c r="D291" s="47"/>
      <c r="E291" s="47"/>
      <c r="F291" s="47"/>
      <c r="G291" s="5"/>
      <c r="H291" s="12"/>
      <c r="I291" s="12"/>
      <c r="J291" s="12"/>
      <c r="K291" s="5"/>
      <c r="L291" s="5"/>
      <c r="M291" s="12"/>
    </row>
    <row r="292" spans="1:12" ht="12.75">
      <c r="A292" s="5"/>
      <c r="B292" s="102" t="s">
        <v>14</v>
      </c>
      <c r="C292" s="103" t="s">
        <v>169</v>
      </c>
      <c r="D292" s="103" t="s">
        <v>18</v>
      </c>
      <c r="E292" s="103" t="s">
        <v>170</v>
      </c>
      <c r="F292" s="104" t="s">
        <v>173</v>
      </c>
      <c r="G292" s="26"/>
      <c r="H292" s="26"/>
      <c r="I292" s="26"/>
      <c r="J292" s="5"/>
      <c r="K292" s="5"/>
      <c r="L292" s="12"/>
    </row>
    <row r="293" spans="1:12" ht="12.75">
      <c r="A293" s="5"/>
      <c r="B293" s="11" t="s">
        <v>246</v>
      </c>
      <c r="C293" s="70" t="s">
        <v>249</v>
      </c>
      <c r="D293" s="70" t="s">
        <v>24</v>
      </c>
      <c r="E293" s="70" t="s">
        <v>171</v>
      </c>
      <c r="F293" s="107"/>
      <c r="G293" s="26"/>
      <c r="H293" s="26"/>
      <c r="I293" s="12"/>
      <c r="J293" s="5"/>
      <c r="K293" s="5"/>
      <c r="L293" s="12"/>
    </row>
    <row r="294" spans="1:12" ht="13.5" thickBot="1">
      <c r="A294" s="5"/>
      <c r="B294" s="11" t="s">
        <v>247</v>
      </c>
      <c r="C294" s="70" t="s">
        <v>248</v>
      </c>
      <c r="D294" s="70" t="s">
        <v>172</v>
      </c>
      <c r="E294" s="12"/>
      <c r="F294" s="109"/>
      <c r="G294" s="26"/>
      <c r="H294" s="26"/>
      <c r="I294" s="12"/>
      <c r="J294" s="5"/>
      <c r="K294" s="5"/>
      <c r="L294" s="12"/>
    </row>
    <row r="295" spans="1:12" ht="12.75">
      <c r="A295" s="102" t="s">
        <v>63</v>
      </c>
      <c r="B295" s="44">
        <v>12</v>
      </c>
      <c r="C295" s="207">
        <v>21</v>
      </c>
      <c r="D295" s="18">
        <v>225</v>
      </c>
      <c r="E295" s="18">
        <v>1</v>
      </c>
      <c r="F295" s="110">
        <f>((B295*C295*E295)/D295)</f>
        <v>1.12</v>
      </c>
      <c r="G295" s="123"/>
      <c r="H295" s="12"/>
      <c r="I295" s="123"/>
      <c r="J295" s="5"/>
      <c r="K295" s="5"/>
      <c r="L295" s="12"/>
    </row>
    <row r="296" spans="1:12" ht="13.5" thickBot="1">
      <c r="A296" s="113" t="s">
        <v>64</v>
      </c>
      <c r="B296" s="114">
        <v>12</v>
      </c>
      <c r="C296" s="207">
        <v>21</v>
      </c>
      <c r="D296" s="115">
        <v>225</v>
      </c>
      <c r="E296" s="115">
        <v>1</v>
      </c>
      <c r="F296" s="116">
        <f>((B296*C296*E296)/D296)</f>
        <v>1.12</v>
      </c>
      <c r="G296" s="123"/>
      <c r="H296" s="12"/>
      <c r="I296" s="123"/>
      <c r="J296" s="5"/>
      <c r="K296" s="5"/>
      <c r="L296" s="12"/>
    </row>
    <row r="297" spans="1:13" ht="12.75">
      <c r="A297" s="48"/>
      <c r="B297" s="85" t="s">
        <v>167</v>
      </c>
      <c r="C297" s="118"/>
      <c r="D297" s="5"/>
      <c r="E297" s="5"/>
      <c r="F297" s="5"/>
      <c r="G297" s="5"/>
      <c r="H297" s="5"/>
      <c r="I297" s="5"/>
      <c r="J297" s="5"/>
      <c r="K297" s="5"/>
      <c r="L297" s="5"/>
      <c r="M297" s="12"/>
    </row>
    <row r="298" spans="1:13" ht="12.75">
      <c r="A298" s="5"/>
      <c r="B298" s="85" t="s">
        <v>168</v>
      </c>
      <c r="C298" s="118"/>
      <c r="D298" s="5"/>
      <c r="E298" s="5"/>
      <c r="F298" s="5"/>
      <c r="G298" s="5"/>
      <c r="H298" s="5"/>
      <c r="I298" s="5"/>
      <c r="J298" s="5"/>
      <c r="K298" s="5"/>
      <c r="L298" s="5"/>
      <c r="M298" s="12"/>
    </row>
    <row r="299" spans="1:13" ht="12.75">
      <c r="A299" s="5"/>
      <c r="B299" s="85" t="s">
        <v>230</v>
      </c>
      <c r="C299" s="118"/>
      <c r="D299" s="5"/>
      <c r="E299" s="5"/>
      <c r="F299" s="5"/>
      <c r="G299" s="5"/>
      <c r="H299" s="5"/>
      <c r="I299" s="5"/>
      <c r="J299" s="5"/>
      <c r="K299" s="5"/>
      <c r="L299" s="5"/>
      <c r="M299" s="12"/>
    </row>
    <row r="300" spans="1:13" ht="12.75">
      <c r="A300" s="5"/>
      <c r="B300" s="85" t="s">
        <v>231</v>
      </c>
      <c r="C300" s="118"/>
      <c r="D300" s="5"/>
      <c r="E300" s="5"/>
      <c r="F300" s="5"/>
      <c r="G300" s="5"/>
      <c r="H300" s="5"/>
      <c r="I300" s="5"/>
      <c r="J300" s="5"/>
      <c r="K300" s="5"/>
      <c r="L300" s="5"/>
      <c r="M300" s="12"/>
    </row>
    <row r="301" spans="1:13" ht="12.75">
      <c r="A301" s="5"/>
      <c r="B301" s="85" t="s">
        <v>234</v>
      </c>
      <c r="C301" s="118"/>
      <c r="D301" s="5"/>
      <c r="E301" s="5"/>
      <c r="F301" s="5"/>
      <c r="G301" s="5"/>
      <c r="H301" s="5"/>
      <c r="I301" s="5"/>
      <c r="J301" s="5"/>
      <c r="K301" s="5"/>
      <c r="L301" s="5"/>
      <c r="M301" s="12"/>
    </row>
    <row r="302" spans="1:13" ht="12.75">
      <c r="A302" s="5"/>
      <c r="B302" s="85" t="s">
        <v>232</v>
      </c>
      <c r="C302" s="118"/>
      <c r="D302" s="5"/>
      <c r="E302" s="5"/>
      <c r="F302" s="5"/>
      <c r="G302" s="5"/>
      <c r="H302" s="5"/>
      <c r="I302" s="5"/>
      <c r="J302" s="5"/>
      <c r="K302" s="5"/>
      <c r="L302" s="5"/>
      <c r="M302" s="12"/>
    </row>
    <row r="303" spans="1:13" ht="12.75">
      <c r="A303" s="5"/>
      <c r="B303" s="85" t="s">
        <v>233</v>
      </c>
      <c r="C303" s="118"/>
      <c r="D303" s="5"/>
      <c r="E303" s="5"/>
      <c r="F303" s="5"/>
      <c r="G303" s="5"/>
      <c r="H303" s="5"/>
      <c r="I303" s="5"/>
      <c r="J303" s="5"/>
      <c r="K303" s="5"/>
      <c r="L303" s="5"/>
      <c r="M303" s="12"/>
    </row>
    <row r="304" spans="1:13" ht="12.75">
      <c r="A304" s="5"/>
      <c r="B304" s="85"/>
      <c r="C304" s="117"/>
      <c r="D304" s="120"/>
      <c r="E304" s="120"/>
      <c r="F304" s="120"/>
      <c r="G304" s="5"/>
      <c r="H304" s="5"/>
      <c r="I304" s="5"/>
      <c r="J304" s="5"/>
      <c r="K304" s="5"/>
      <c r="L304" s="5"/>
      <c r="M304" s="12"/>
    </row>
    <row r="305" spans="1:13" ht="13.5" thickBot="1">
      <c r="A305" s="5"/>
      <c r="B305" s="101" t="s">
        <v>253</v>
      </c>
      <c r="C305" s="121"/>
      <c r="D305" s="122"/>
      <c r="E305" s="122"/>
      <c r="F305" s="122"/>
      <c r="G305" s="5"/>
      <c r="H305" s="5"/>
      <c r="I305" s="5"/>
      <c r="J305" s="5"/>
      <c r="K305" s="5"/>
      <c r="L305" s="5"/>
      <c r="M305" s="12"/>
    </row>
    <row r="306" spans="1:13" ht="12.75">
      <c r="A306" s="5"/>
      <c r="B306" s="102" t="s">
        <v>32</v>
      </c>
      <c r="C306" s="103" t="s">
        <v>36</v>
      </c>
      <c r="D306" s="103" t="s">
        <v>255</v>
      </c>
      <c r="E306" s="103" t="s">
        <v>38</v>
      </c>
      <c r="F306" s="104" t="s">
        <v>21</v>
      </c>
      <c r="I306" s="70"/>
      <c r="K306" s="5"/>
      <c r="L306" s="5"/>
      <c r="M306" s="12"/>
    </row>
    <row r="307" spans="1:13" ht="13.5" thickBot="1">
      <c r="A307" s="5"/>
      <c r="B307" s="11" t="s">
        <v>252</v>
      </c>
      <c r="C307" s="70"/>
      <c r="D307" s="70"/>
      <c r="E307" s="70"/>
      <c r="F307" s="137"/>
      <c r="I307" s="70"/>
      <c r="K307" s="5"/>
      <c r="L307" s="5"/>
      <c r="M307" s="12"/>
    </row>
    <row r="308" spans="1:13" ht="12.75">
      <c r="A308" s="102" t="s">
        <v>63</v>
      </c>
      <c r="B308" s="123">
        <f aca="true" t="shared" si="17" ref="B308:E309">($F$295)</f>
        <v>1.12</v>
      </c>
      <c r="C308" s="123">
        <f t="shared" si="17"/>
        <v>1.12</v>
      </c>
      <c r="D308" s="123">
        <f t="shared" si="17"/>
        <v>1.12</v>
      </c>
      <c r="E308" s="123">
        <f t="shared" si="17"/>
        <v>1.12</v>
      </c>
      <c r="F308" s="110">
        <f>(B308+C308+D308+E308)</f>
        <v>4.48</v>
      </c>
      <c r="I308" s="123"/>
      <c r="K308" s="5"/>
      <c r="L308" s="5"/>
      <c r="M308" s="12"/>
    </row>
    <row r="309" spans="1:13" ht="13.5" thickBot="1">
      <c r="A309" s="113" t="s">
        <v>64</v>
      </c>
      <c r="B309" s="125">
        <f t="shared" si="17"/>
        <v>1.12</v>
      </c>
      <c r="C309" s="125">
        <f t="shared" si="17"/>
        <v>1.12</v>
      </c>
      <c r="D309" s="125">
        <f t="shared" si="17"/>
        <v>1.12</v>
      </c>
      <c r="E309" s="125">
        <f t="shared" si="17"/>
        <v>1.12</v>
      </c>
      <c r="F309" s="116">
        <f>(B309+C309+D309+E309)</f>
        <v>4.48</v>
      </c>
      <c r="I309" s="123"/>
      <c r="K309" s="5"/>
      <c r="L309" s="5"/>
      <c r="M309" s="12"/>
    </row>
    <row r="310" spans="1:13" ht="12.75">
      <c r="A310" s="5"/>
      <c r="B310" s="5" t="s">
        <v>251</v>
      </c>
      <c r="C310" s="43"/>
      <c r="D310" s="120"/>
      <c r="E310" s="120"/>
      <c r="F310" s="120"/>
      <c r="G310" s="5"/>
      <c r="H310" s="5"/>
      <c r="I310" s="12"/>
      <c r="J310" s="5"/>
      <c r="K310" s="5"/>
      <c r="L310" s="5"/>
      <c r="M310" s="12"/>
    </row>
    <row r="311" spans="1:13" ht="12.75">
      <c r="A311" s="5"/>
      <c r="B311" s="5" t="s">
        <v>250</v>
      </c>
      <c r="C311" s="118"/>
      <c r="D311" s="5"/>
      <c r="E311" s="5"/>
      <c r="F311" s="5"/>
      <c r="G311" s="5"/>
      <c r="H311" s="5"/>
      <c r="I311" s="5"/>
      <c r="J311" s="5"/>
      <c r="K311" s="5"/>
      <c r="L311" s="5"/>
      <c r="M311" s="12"/>
    </row>
    <row r="312" spans="1:13" ht="12.75">
      <c r="A312" s="5"/>
      <c r="B312" s="5" t="s">
        <v>254</v>
      </c>
      <c r="C312" s="118"/>
      <c r="D312" s="5"/>
      <c r="E312" s="5"/>
      <c r="F312" s="5"/>
      <c r="G312" s="5"/>
      <c r="H312" s="5"/>
      <c r="I312" s="5"/>
      <c r="J312" s="5"/>
      <c r="K312" s="5"/>
      <c r="L312" s="5"/>
      <c r="M312" s="12"/>
    </row>
    <row r="313" spans="1:13" ht="12.75">
      <c r="A313" s="5"/>
      <c r="B313" s="5"/>
      <c r="C313" s="12"/>
      <c r="D313" s="12"/>
      <c r="E313" s="12"/>
      <c r="F313" s="12"/>
      <c r="G313" s="5"/>
      <c r="H313" s="12"/>
      <c r="I313" s="18"/>
      <c r="J313" s="5"/>
      <c r="K313" s="5"/>
      <c r="L313" s="5"/>
      <c r="M313" s="12"/>
    </row>
    <row r="314" spans="1:13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12"/>
    </row>
    <row r="315" spans="1:13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12"/>
    </row>
    <row r="316" spans="1:13" ht="15.75">
      <c r="A316" s="140" t="s">
        <v>71</v>
      </c>
      <c r="B316" s="46" t="s">
        <v>72</v>
      </c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12"/>
    </row>
    <row r="317" spans="1:13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12"/>
    </row>
    <row r="318" spans="1:13" ht="13.5" thickBot="1">
      <c r="A318" s="5"/>
      <c r="B318" s="101" t="s">
        <v>189</v>
      </c>
      <c r="C318" s="101"/>
      <c r="D318" s="101"/>
      <c r="E318" s="101"/>
      <c r="F318" s="101"/>
      <c r="G318" s="101"/>
      <c r="H318" s="101"/>
      <c r="I318" s="47"/>
      <c r="J318" s="47"/>
      <c r="K318" s="47"/>
      <c r="L318" s="5"/>
      <c r="M318" s="12"/>
    </row>
    <row r="319" spans="1:13" ht="12.75">
      <c r="A319" s="5"/>
      <c r="B319" s="141" t="s">
        <v>110</v>
      </c>
      <c r="C319" s="142" t="s">
        <v>111</v>
      </c>
      <c r="D319" s="143" t="s">
        <v>112</v>
      </c>
      <c r="E319" s="144" t="s">
        <v>113</v>
      </c>
      <c r="F319" s="143" t="s">
        <v>114</v>
      </c>
      <c r="G319" s="145" t="s">
        <v>115</v>
      </c>
      <c r="H319" s="143" t="s">
        <v>114</v>
      </c>
      <c r="I319" s="145" t="s">
        <v>179</v>
      </c>
      <c r="J319" s="143" t="s">
        <v>12</v>
      </c>
      <c r="K319" s="146"/>
      <c r="L319" s="5"/>
      <c r="M319" s="12"/>
    </row>
    <row r="320" spans="1:13" ht="12.75">
      <c r="A320" s="5"/>
      <c r="B320" s="108" t="s">
        <v>63</v>
      </c>
      <c r="C320" s="26" t="s">
        <v>64</v>
      </c>
      <c r="D320" s="147" t="s">
        <v>63</v>
      </c>
      <c r="E320" s="148" t="s">
        <v>64</v>
      </c>
      <c r="F320" s="26" t="s">
        <v>63</v>
      </c>
      <c r="G320" s="26" t="s">
        <v>64</v>
      </c>
      <c r="H320" s="147" t="s">
        <v>63</v>
      </c>
      <c r="I320" s="148" t="s">
        <v>64</v>
      </c>
      <c r="J320" s="26" t="s">
        <v>63</v>
      </c>
      <c r="K320" s="59" t="s">
        <v>64</v>
      </c>
      <c r="L320" s="5"/>
      <c r="M320" s="12"/>
    </row>
    <row r="321" spans="1:13" ht="12.75">
      <c r="A321" s="5"/>
      <c r="B321" s="149">
        <f>(I64)</f>
        <v>303.3627361818182</v>
      </c>
      <c r="C321" s="150">
        <f>+J64</f>
        <v>940.0800381818183</v>
      </c>
      <c r="D321" s="151">
        <f>+I112</f>
        <v>2421.5225973333336</v>
      </c>
      <c r="E321" s="152">
        <f>+J112</f>
        <v>8476.656326060605</v>
      </c>
      <c r="F321" s="150">
        <f>+J134</f>
        <v>273.37025515151515</v>
      </c>
      <c r="G321" s="150">
        <f>+K134</f>
        <v>1166.0623806060607</v>
      </c>
      <c r="H321" s="151">
        <f>+H183</f>
        <v>313.2748555466667</v>
      </c>
      <c r="I321" s="152">
        <f>+I183</f>
        <v>1569.8801938666666</v>
      </c>
      <c r="J321" s="150">
        <f>(B321+D321+F321+H321)</f>
        <v>3311.530444213334</v>
      </c>
      <c r="K321" s="153">
        <f>(C321+E321+G321+I321)</f>
        <v>12152.678938715151</v>
      </c>
      <c r="L321" s="5"/>
      <c r="M321" s="12"/>
    </row>
    <row r="322" spans="1:13" ht="13.5" thickBot="1">
      <c r="A322" s="5"/>
      <c r="B322" s="154"/>
      <c r="C322" s="114"/>
      <c r="D322" s="155"/>
      <c r="E322" s="156"/>
      <c r="F322" s="114"/>
      <c r="G322" s="114"/>
      <c r="H322" s="157"/>
      <c r="I322" s="158"/>
      <c r="J322" s="16"/>
      <c r="K322" s="17"/>
      <c r="L322" s="5"/>
      <c r="M322" s="12"/>
    </row>
    <row r="323" spans="1:13" ht="12.75">
      <c r="A323" s="5"/>
      <c r="B323" s="5" t="s">
        <v>205</v>
      </c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12"/>
    </row>
    <row r="324" spans="1:13" ht="12.75">
      <c r="A324" s="5"/>
      <c r="B324" s="5" t="s">
        <v>206</v>
      </c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12"/>
    </row>
    <row r="325" spans="1:13" ht="12.75">
      <c r="A325" s="5"/>
      <c r="B325" s="5" t="s">
        <v>207</v>
      </c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12"/>
    </row>
    <row r="326" spans="1:13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12"/>
    </row>
    <row r="327" spans="1:13" ht="13.5" thickBot="1">
      <c r="A327" s="5"/>
      <c r="B327" s="101" t="s">
        <v>201</v>
      </c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12"/>
    </row>
    <row r="328" spans="1:13" ht="12.75">
      <c r="A328" s="5"/>
      <c r="B328" s="159" t="s">
        <v>45</v>
      </c>
      <c r="C328" s="143" t="s">
        <v>110</v>
      </c>
      <c r="D328" s="142" t="s">
        <v>111</v>
      </c>
      <c r="E328" s="143" t="s">
        <v>112</v>
      </c>
      <c r="F328" s="144" t="s">
        <v>113</v>
      </c>
      <c r="G328" s="143" t="s">
        <v>114</v>
      </c>
      <c r="H328" s="145" t="s">
        <v>115</v>
      </c>
      <c r="I328" s="143" t="s">
        <v>114</v>
      </c>
      <c r="J328" s="160" t="s">
        <v>179</v>
      </c>
      <c r="K328" s="161" t="s">
        <v>116</v>
      </c>
      <c r="L328" s="162" t="s">
        <v>180</v>
      </c>
      <c r="M328" s="163"/>
    </row>
    <row r="329" spans="1:13" ht="12.75">
      <c r="A329" s="5"/>
      <c r="B329" s="164" t="s">
        <v>46</v>
      </c>
      <c r="C329" s="57" t="s">
        <v>63</v>
      </c>
      <c r="D329" s="93" t="s">
        <v>64</v>
      </c>
      <c r="E329" s="57" t="s">
        <v>63</v>
      </c>
      <c r="F329" s="26" t="s">
        <v>64</v>
      </c>
      <c r="G329" s="57" t="s">
        <v>63</v>
      </c>
      <c r="H329" s="93" t="s">
        <v>64</v>
      </c>
      <c r="I329" s="57" t="s">
        <v>63</v>
      </c>
      <c r="J329" s="26" t="s">
        <v>64</v>
      </c>
      <c r="K329" s="57" t="s">
        <v>63</v>
      </c>
      <c r="L329" s="59" t="s">
        <v>64</v>
      </c>
      <c r="M329" s="163"/>
    </row>
    <row r="330" spans="1:13" ht="12.75">
      <c r="A330" s="5"/>
      <c r="B330" s="165"/>
      <c r="C330" s="57"/>
      <c r="D330" s="12"/>
      <c r="E330" s="57"/>
      <c r="F330" s="12"/>
      <c r="G330" s="57"/>
      <c r="H330" s="12"/>
      <c r="I330" s="166"/>
      <c r="J330" s="12"/>
      <c r="K330" s="166"/>
      <c r="L330" s="13"/>
      <c r="M330" s="12"/>
    </row>
    <row r="331" spans="1:13" ht="12.75">
      <c r="A331" s="5"/>
      <c r="B331" s="14" t="s">
        <v>69</v>
      </c>
      <c r="C331" s="167">
        <f>+C211</f>
        <v>16.066989360740745</v>
      </c>
      <c r="D331" s="168">
        <f>+C212</f>
        <v>49.78942424444445</v>
      </c>
      <c r="E331" s="167">
        <f>+C246</f>
        <v>153.90121396385186</v>
      </c>
      <c r="F331" s="123">
        <f>+C247</f>
        <v>538.7386020562964</v>
      </c>
      <c r="G331" s="169">
        <f>+C267</f>
        <v>8.68709921925926</v>
      </c>
      <c r="H331" s="79">
        <f>+C268</f>
        <v>37.05487120592591</v>
      </c>
      <c r="I331" s="167"/>
      <c r="J331" s="123"/>
      <c r="K331" s="167"/>
      <c r="L331" s="124"/>
      <c r="M331" s="12"/>
    </row>
    <row r="332" spans="1:13" ht="12.75">
      <c r="A332" s="5"/>
      <c r="B332" s="14" t="s">
        <v>70</v>
      </c>
      <c r="C332" s="167">
        <f>+B211</f>
        <v>6.426795744296297</v>
      </c>
      <c r="D332" s="168">
        <f>+B212</f>
        <v>19.915769697777776</v>
      </c>
      <c r="E332" s="167">
        <f>+B246</f>
        <v>61.56048558554074</v>
      </c>
      <c r="F332" s="123">
        <f>+B247</f>
        <v>215.49544082251853</v>
      </c>
      <c r="G332" s="169">
        <f>+B267</f>
        <v>17.37419843851852</v>
      </c>
      <c r="H332" s="170">
        <f>+B268</f>
        <v>74.10974241185183</v>
      </c>
      <c r="I332" s="167">
        <f>+E286</f>
        <v>10.44249518488889</v>
      </c>
      <c r="J332" s="123">
        <f>+E287</f>
        <v>52.32933979555555</v>
      </c>
      <c r="K332" s="167">
        <f>B308</f>
        <v>1.12</v>
      </c>
      <c r="L332" s="124">
        <f>+B309</f>
        <v>1.12</v>
      </c>
      <c r="M332" s="12"/>
    </row>
    <row r="333" spans="1:13" ht="12.75">
      <c r="A333" s="5"/>
      <c r="B333" s="14" t="s">
        <v>34</v>
      </c>
      <c r="C333" s="167">
        <f>+D211</f>
        <v>2.4100484041111114</v>
      </c>
      <c r="D333" s="168">
        <f>+D212</f>
        <v>7.468413636666667</v>
      </c>
      <c r="E333" s="167">
        <f>+D246</f>
        <v>15.390121396385185</v>
      </c>
      <c r="F333" s="123">
        <f>+D247</f>
        <v>53.87386020562963</v>
      </c>
      <c r="G333" s="169">
        <f>+D267</f>
        <v>4.34354960962963</v>
      </c>
      <c r="H333" s="170">
        <f>+D268</f>
        <v>18.527435602962957</v>
      </c>
      <c r="I333" s="167"/>
      <c r="J333" s="123"/>
      <c r="K333" s="167"/>
      <c r="L333" s="124"/>
      <c r="M333" s="12"/>
    </row>
    <row r="334" spans="1:13" ht="12.75">
      <c r="A334" s="5"/>
      <c r="B334" s="14" t="s">
        <v>35</v>
      </c>
      <c r="C334" s="167">
        <f>+E211</f>
        <v>4.820096808222223</v>
      </c>
      <c r="D334" s="168">
        <f>+E212</f>
        <v>14.936827273333334</v>
      </c>
      <c r="E334" s="167">
        <f>+E246</f>
        <v>46.170364189155556</v>
      </c>
      <c r="F334" s="123">
        <f>+E247</f>
        <v>161.6215806168889</v>
      </c>
      <c r="G334" s="169">
        <f>+E267</f>
        <v>13.030648828888891</v>
      </c>
      <c r="H334" s="170">
        <f>+E268</f>
        <v>55.58230680888887</v>
      </c>
      <c r="I334" s="167"/>
      <c r="J334" s="123"/>
      <c r="K334" s="167"/>
      <c r="L334" s="124"/>
      <c r="M334" s="12"/>
    </row>
    <row r="335" spans="1:13" ht="12.75">
      <c r="A335" s="5"/>
      <c r="B335" s="14" t="s">
        <v>36</v>
      </c>
      <c r="C335" s="167">
        <f>+F211</f>
        <v>3.2133978721481484</v>
      </c>
      <c r="D335" s="168">
        <f>+F212</f>
        <v>9.957884848888888</v>
      </c>
      <c r="E335" s="167">
        <f>+F246</f>
        <v>30.78024279277037</v>
      </c>
      <c r="F335" s="123">
        <f>+F247</f>
        <v>107.74772041125927</v>
      </c>
      <c r="G335" s="169">
        <f>+F267</f>
        <v>8.68709921925926</v>
      </c>
      <c r="H335" s="170">
        <f>+F268</f>
        <v>37.05487120592591</v>
      </c>
      <c r="I335" s="167">
        <f>+D286</f>
        <v>10.44249518488889</v>
      </c>
      <c r="J335" s="123">
        <f>+D287</f>
        <v>52.32933979555555</v>
      </c>
      <c r="K335" s="167">
        <f>+C308</f>
        <v>1.12</v>
      </c>
      <c r="L335" s="124">
        <f>+C309</f>
        <v>1.12</v>
      </c>
      <c r="M335" s="12"/>
    </row>
    <row r="336" spans="1:13" ht="12.75">
      <c r="A336" s="5"/>
      <c r="B336" s="14" t="s">
        <v>37</v>
      </c>
      <c r="C336" s="167">
        <f>+G211</f>
        <v>3.2133978721481484</v>
      </c>
      <c r="D336" s="168">
        <f>+G212</f>
        <v>9.957884848888888</v>
      </c>
      <c r="E336" s="167">
        <f>+G246</f>
        <v>30.78024279277037</v>
      </c>
      <c r="F336" s="123">
        <f>+G247</f>
        <v>107.74772041125927</v>
      </c>
      <c r="G336" s="169">
        <f>+G267</f>
        <v>8.68709921925926</v>
      </c>
      <c r="H336" s="170">
        <f>+G268</f>
        <v>37.05487120592591</v>
      </c>
      <c r="I336" s="167">
        <f>+C286</f>
        <v>6.961663456592594</v>
      </c>
      <c r="J336" s="123">
        <f>+C287</f>
        <v>34.88622653037037</v>
      </c>
      <c r="K336" s="167">
        <f>+D308</f>
        <v>1.12</v>
      </c>
      <c r="L336" s="124">
        <f>+D309</f>
        <v>1.12</v>
      </c>
      <c r="M336" s="12"/>
    </row>
    <row r="337" spans="1:13" ht="12.75">
      <c r="A337" s="5"/>
      <c r="B337" s="14" t="s">
        <v>38</v>
      </c>
      <c r="C337" s="167"/>
      <c r="D337" s="168"/>
      <c r="E337" s="167"/>
      <c r="F337" s="123"/>
      <c r="G337" s="169">
        <f>+H267</f>
        <v>2.171774804814815</v>
      </c>
      <c r="H337" s="170">
        <f>+H268</f>
        <v>9.263717801481478</v>
      </c>
      <c r="I337" s="167">
        <f>+F286</f>
        <v>6.961663456592594</v>
      </c>
      <c r="J337" s="123">
        <f>+F287</f>
        <v>34.88622653037037</v>
      </c>
      <c r="K337" s="167">
        <f>+E308</f>
        <v>1.12</v>
      </c>
      <c r="L337" s="124">
        <f>+E309</f>
        <v>1.12</v>
      </c>
      <c r="M337" s="12"/>
    </row>
    <row r="338" spans="1:13" ht="12.75">
      <c r="A338" s="5"/>
      <c r="B338" s="14" t="s">
        <v>39</v>
      </c>
      <c r="C338" s="167">
        <f>+I211</f>
        <v>2.4100484041111114</v>
      </c>
      <c r="D338" s="168">
        <f>+I212</f>
        <v>7.468413636666667</v>
      </c>
      <c r="E338" s="167">
        <f>+I246</f>
        <v>30.78024279277037</v>
      </c>
      <c r="F338" s="123">
        <f>+I247</f>
        <v>107.74772041125927</v>
      </c>
      <c r="G338" s="169">
        <f>+I267</f>
        <v>6.5153244144444455</v>
      </c>
      <c r="H338" s="170">
        <f>+I268</f>
        <v>27.791153404444437</v>
      </c>
      <c r="I338" s="167"/>
      <c r="J338" s="123"/>
      <c r="K338" s="167"/>
      <c r="L338" s="124"/>
      <c r="M338" s="12"/>
    </row>
    <row r="339" spans="1:13" ht="12.75">
      <c r="A339" s="5"/>
      <c r="B339" s="14"/>
      <c r="C339" s="171"/>
      <c r="D339" s="168"/>
      <c r="E339" s="167"/>
      <c r="F339" s="123"/>
      <c r="G339" s="167"/>
      <c r="H339" s="172"/>
      <c r="I339" s="167"/>
      <c r="J339" s="123"/>
      <c r="K339" s="173"/>
      <c r="L339" s="174"/>
      <c r="M339" s="12"/>
    </row>
    <row r="340" spans="1:13" ht="13.5" thickBot="1">
      <c r="A340" s="5"/>
      <c r="B340" s="37" t="s">
        <v>3</v>
      </c>
      <c r="C340" s="175">
        <f aca="true" t="shared" si="18" ref="C340:L340">SUM(C331:C339)</f>
        <v>38.56077446577778</v>
      </c>
      <c r="D340" s="175">
        <f t="shared" si="18"/>
        <v>119.49461818666666</v>
      </c>
      <c r="E340" s="175">
        <f t="shared" si="18"/>
        <v>369.36291351324445</v>
      </c>
      <c r="F340" s="175">
        <f t="shared" si="18"/>
        <v>1292.9726449351112</v>
      </c>
      <c r="G340" s="175">
        <f t="shared" si="18"/>
        <v>69.49679375407408</v>
      </c>
      <c r="H340" s="175">
        <f t="shared" si="18"/>
        <v>296.43896964740736</v>
      </c>
      <c r="I340" s="175">
        <f t="shared" si="18"/>
        <v>34.80831728296297</v>
      </c>
      <c r="J340" s="175">
        <f t="shared" si="18"/>
        <v>174.43113265185184</v>
      </c>
      <c r="K340" s="175">
        <f t="shared" si="18"/>
        <v>4.48</v>
      </c>
      <c r="L340" s="176">
        <f t="shared" si="18"/>
        <v>4.48</v>
      </c>
      <c r="M340" s="70"/>
    </row>
    <row r="341" spans="1:13" ht="12.75">
      <c r="A341" s="5"/>
      <c r="B341" s="70"/>
      <c r="C341" s="123"/>
      <c r="D341" s="123"/>
      <c r="E341" s="123"/>
      <c r="F341" s="123"/>
      <c r="G341" s="123"/>
      <c r="H341" s="123"/>
      <c r="I341" s="123"/>
      <c r="J341" s="123"/>
      <c r="K341" s="123"/>
      <c r="L341" s="123"/>
      <c r="M341" s="70"/>
    </row>
    <row r="342" spans="1:13" ht="13.5" thickBot="1">
      <c r="A342" s="5"/>
      <c r="B342" s="101" t="s">
        <v>202</v>
      </c>
      <c r="C342" s="47"/>
      <c r="D342" s="47"/>
      <c r="E342" s="177"/>
      <c r="F342" s="123"/>
      <c r="G342" s="123"/>
      <c r="H342" s="123"/>
      <c r="I342" s="123"/>
      <c r="J342" s="123"/>
      <c r="K342" s="123"/>
      <c r="L342" s="123"/>
      <c r="M342" s="70"/>
    </row>
    <row r="343" spans="1:13" ht="12.75">
      <c r="A343" s="5"/>
      <c r="B343" s="159" t="s">
        <v>45</v>
      </c>
      <c r="C343" s="178" t="s">
        <v>74</v>
      </c>
      <c r="D343" s="162"/>
      <c r="E343" s="123"/>
      <c r="F343" s="123"/>
      <c r="G343" s="123"/>
      <c r="H343" s="123"/>
      <c r="I343" s="123"/>
      <c r="J343" s="123"/>
      <c r="K343" s="123"/>
      <c r="L343" s="123"/>
      <c r="M343" s="70"/>
    </row>
    <row r="344" spans="1:13" ht="12.75">
      <c r="A344" s="5"/>
      <c r="B344" s="164" t="s">
        <v>46</v>
      </c>
      <c r="C344" s="57" t="s">
        <v>63</v>
      </c>
      <c r="D344" s="59" t="s">
        <v>64</v>
      </c>
      <c r="E344" s="123"/>
      <c r="F344" s="123"/>
      <c r="G344" s="123"/>
      <c r="H344" s="123"/>
      <c r="I344" s="123"/>
      <c r="J344" s="123"/>
      <c r="K344" s="123"/>
      <c r="L344" s="123"/>
      <c r="M344" s="70"/>
    </row>
    <row r="345" spans="1:13" ht="12.75">
      <c r="A345" s="5"/>
      <c r="B345" s="165"/>
      <c r="C345" s="57"/>
      <c r="D345" s="13"/>
      <c r="E345" s="123"/>
      <c r="F345" s="123"/>
      <c r="G345" s="123"/>
      <c r="H345" s="123"/>
      <c r="I345" s="123"/>
      <c r="J345" s="123"/>
      <c r="K345" s="123"/>
      <c r="L345" s="123"/>
      <c r="M345" s="70"/>
    </row>
    <row r="346" spans="1:13" ht="12.75">
      <c r="A346" s="5"/>
      <c r="B346" s="14" t="s">
        <v>69</v>
      </c>
      <c r="C346" s="167">
        <f aca="true" t="shared" si="19" ref="C346:D353">(C331+E331+G331+I331+K331)</f>
        <v>178.65530254385186</v>
      </c>
      <c r="D346" s="124">
        <f t="shared" si="19"/>
        <v>625.5828975066668</v>
      </c>
      <c r="E346" s="123"/>
      <c r="F346" s="123"/>
      <c r="G346" s="123"/>
      <c r="H346" s="123"/>
      <c r="I346" s="123"/>
      <c r="J346" s="123"/>
      <c r="K346" s="123"/>
      <c r="L346" s="123"/>
      <c r="M346" s="70"/>
    </row>
    <row r="347" spans="1:13" ht="12.75">
      <c r="A347" s="5"/>
      <c r="B347" s="14" t="s">
        <v>70</v>
      </c>
      <c r="C347" s="167">
        <f t="shared" si="19"/>
        <v>96.92397495324444</v>
      </c>
      <c r="D347" s="124">
        <f t="shared" si="19"/>
        <v>362.9702927277037</v>
      </c>
      <c r="E347" s="123"/>
      <c r="F347" s="123"/>
      <c r="G347" s="123"/>
      <c r="H347" s="123"/>
      <c r="I347" s="123"/>
      <c r="J347" s="123"/>
      <c r="K347" s="123"/>
      <c r="L347" s="123"/>
      <c r="M347" s="70"/>
    </row>
    <row r="348" spans="1:13" ht="12.75">
      <c r="A348" s="5"/>
      <c r="B348" s="14" t="s">
        <v>34</v>
      </c>
      <c r="C348" s="167">
        <f t="shared" si="19"/>
        <v>22.143719410125925</v>
      </c>
      <c r="D348" s="124">
        <f t="shared" si="19"/>
        <v>79.86970944525926</v>
      </c>
      <c r="E348" s="123"/>
      <c r="F348" s="123"/>
      <c r="G348" s="123"/>
      <c r="H348" s="123"/>
      <c r="I348" s="123"/>
      <c r="J348" s="123"/>
      <c r="K348" s="123"/>
      <c r="L348" s="123"/>
      <c r="M348" s="70"/>
    </row>
    <row r="349" spans="1:13" ht="12.75">
      <c r="A349" s="5"/>
      <c r="B349" s="14" t="s">
        <v>35</v>
      </c>
      <c r="C349" s="167">
        <f t="shared" si="19"/>
        <v>64.02110982626667</v>
      </c>
      <c r="D349" s="124">
        <f t="shared" si="19"/>
        <v>232.14071469911113</v>
      </c>
      <c r="E349" s="123"/>
      <c r="F349" s="123"/>
      <c r="G349" s="123"/>
      <c r="H349" s="123"/>
      <c r="I349" s="123"/>
      <c r="J349" s="123"/>
      <c r="K349" s="123"/>
      <c r="L349" s="123"/>
      <c r="M349" s="70"/>
    </row>
    <row r="350" spans="1:13" ht="12.75">
      <c r="A350" s="5"/>
      <c r="B350" s="14" t="s">
        <v>36</v>
      </c>
      <c r="C350" s="167">
        <f t="shared" si="19"/>
        <v>54.243235069066664</v>
      </c>
      <c r="D350" s="124">
        <f t="shared" si="19"/>
        <v>208.2098162616296</v>
      </c>
      <c r="E350" s="123"/>
      <c r="F350" s="123"/>
      <c r="G350" s="123"/>
      <c r="H350" s="123"/>
      <c r="I350" s="123"/>
      <c r="J350" s="123"/>
      <c r="K350" s="123"/>
      <c r="L350" s="123"/>
      <c r="M350" s="70"/>
    </row>
    <row r="351" spans="1:13" ht="12.75">
      <c r="A351" s="5"/>
      <c r="B351" s="14" t="s">
        <v>37</v>
      </c>
      <c r="C351" s="167">
        <f t="shared" si="19"/>
        <v>50.76240334077037</v>
      </c>
      <c r="D351" s="124">
        <f t="shared" si="19"/>
        <v>190.76670299644445</v>
      </c>
      <c r="E351" s="123"/>
      <c r="F351" s="123"/>
      <c r="G351" s="123"/>
      <c r="H351" s="123"/>
      <c r="I351" s="123"/>
      <c r="J351" s="123"/>
      <c r="K351" s="123"/>
      <c r="L351" s="123"/>
      <c r="M351" s="70"/>
    </row>
    <row r="352" spans="1:13" ht="12.75">
      <c r="A352" s="5"/>
      <c r="B352" s="14" t="s">
        <v>38</v>
      </c>
      <c r="C352" s="167">
        <f t="shared" si="19"/>
        <v>10.25343826140741</v>
      </c>
      <c r="D352" s="124">
        <f t="shared" si="19"/>
        <v>45.269944331851846</v>
      </c>
      <c r="E352" s="123"/>
      <c r="F352" s="123"/>
      <c r="G352" s="123"/>
      <c r="H352" s="123"/>
      <c r="I352" s="123"/>
      <c r="J352" s="123"/>
      <c r="K352" s="123"/>
      <c r="L352" s="123"/>
      <c r="M352" s="70"/>
    </row>
    <row r="353" spans="1:13" ht="12.75">
      <c r="A353" s="5"/>
      <c r="B353" s="14" t="s">
        <v>39</v>
      </c>
      <c r="C353" s="167">
        <f t="shared" si="19"/>
        <v>39.705615611325925</v>
      </c>
      <c r="D353" s="124">
        <f t="shared" si="19"/>
        <v>143.00728745237038</v>
      </c>
      <c r="E353" s="123"/>
      <c r="F353" s="123"/>
      <c r="G353" s="123"/>
      <c r="H353" s="123"/>
      <c r="I353" s="123"/>
      <c r="J353" s="123"/>
      <c r="K353" s="123"/>
      <c r="L353" s="123"/>
      <c r="M353" s="70"/>
    </row>
    <row r="354" spans="1:13" ht="12.75">
      <c r="A354" s="5"/>
      <c r="B354" s="14"/>
      <c r="C354" s="167"/>
      <c r="D354" s="124"/>
      <c r="E354" s="123"/>
      <c r="F354" s="123"/>
      <c r="G354" s="123"/>
      <c r="H354" s="123"/>
      <c r="I354" s="123"/>
      <c r="J354" s="123"/>
      <c r="K354" s="123"/>
      <c r="L354" s="123"/>
      <c r="M354" s="70"/>
    </row>
    <row r="355" spans="1:13" ht="12.75">
      <c r="A355" s="5"/>
      <c r="B355" s="14"/>
      <c r="C355" s="167"/>
      <c r="D355" s="124"/>
      <c r="E355" s="123"/>
      <c r="F355" s="123"/>
      <c r="G355" s="123"/>
      <c r="H355" s="123"/>
      <c r="I355" s="123"/>
      <c r="J355" s="123"/>
      <c r="K355" s="123"/>
      <c r="L355" s="123"/>
      <c r="M355" s="70"/>
    </row>
    <row r="356" spans="1:13" ht="13.5" thickBot="1">
      <c r="A356" s="5"/>
      <c r="B356" s="37" t="s">
        <v>3</v>
      </c>
      <c r="C356" s="175">
        <f>SUM(C346:C355)</f>
        <v>516.7087990160593</v>
      </c>
      <c r="D356" s="179">
        <f>SUM(D346:D355)</f>
        <v>1887.817365421037</v>
      </c>
      <c r="E356" s="123"/>
      <c r="F356" s="123"/>
      <c r="G356" s="123"/>
      <c r="H356" s="123"/>
      <c r="I356" s="123"/>
      <c r="J356" s="123"/>
      <c r="K356" s="123"/>
      <c r="L356" s="123"/>
      <c r="M356" s="70"/>
    </row>
    <row r="357" spans="1:13" ht="13.5" thickBot="1">
      <c r="A357" s="5"/>
      <c r="B357" s="70"/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70"/>
    </row>
    <row r="358" spans="1:13" ht="12.75">
      <c r="A358" s="5"/>
      <c r="B358" s="101" t="s">
        <v>203</v>
      </c>
      <c r="C358" s="47"/>
      <c r="D358" s="47"/>
      <c r="E358" s="47"/>
      <c r="F358" s="47"/>
      <c r="G358" s="47"/>
      <c r="H358" s="47"/>
      <c r="I358" s="8" t="s">
        <v>121</v>
      </c>
      <c r="J358" s="180"/>
      <c r="K358" s="5"/>
      <c r="L358" s="5"/>
      <c r="M358" s="70"/>
    </row>
    <row r="359" spans="1:13" ht="13.5" thickBot="1">
      <c r="A359" s="5"/>
      <c r="B359" s="101"/>
      <c r="C359" s="47"/>
      <c r="D359" s="47"/>
      <c r="E359" s="47"/>
      <c r="F359" s="47"/>
      <c r="G359" s="47"/>
      <c r="H359" s="47"/>
      <c r="I359" s="181" t="s">
        <v>204</v>
      </c>
      <c r="J359" s="182"/>
      <c r="K359" s="5"/>
      <c r="L359" s="5"/>
      <c r="M359" s="70"/>
    </row>
    <row r="360" spans="1:13" ht="12.75">
      <c r="A360" s="5"/>
      <c r="B360" s="159" t="s">
        <v>45</v>
      </c>
      <c r="C360" s="143" t="s">
        <v>110</v>
      </c>
      <c r="D360" s="142" t="s">
        <v>111</v>
      </c>
      <c r="E360" s="143" t="s">
        <v>114</v>
      </c>
      <c r="F360" s="145" t="s">
        <v>115</v>
      </c>
      <c r="G360" s="178" t="s">
        <v>74</v>
      </c>
      <c r="H360" s="160"/>
      <c r="I360" s="183"/>
      <c r="J360" s="184"/>
      <c r="K360" s="163"/>
      <c r="L360" s="70"/>
      <c r="M360" s="70"/>
    </row>
    <row r="361" spans="1:13" ht="12.75">
      <c r="A361" s="5"/>
      <c r="B361" s="164" t="s">
        <v>46</v>
      </c>
      <c r="C361" s="57" t="s">
        <v>63</v>
      </c>
      <c r="D361" s="93" t="s">
        <v>64</v>
      </c>
      <c r="E361" s="57" t="s">
        <v>63</v>
      </c>
      <c r="F361" s="26" t="s">
        <v>64</v>
      </c>
      <c r="G361" s="57" t="s">
        <v>63</v>
      </c>
      <c r="H361" s="26" t="s">
        <v>64</v>
      </c>
      <c r="I361" s="108" t="s">
        <v>63</v>
      </c>
      <c r="J361" s="59" t="s">
        <v>64</v>
      </c>
      <c r="K361" s="26"/>
      <c r="L361" s="26"/>
      <c r="M361" s="70"/>
    </row>
    <row r="362" spans="1:13" ht="12.75">
      <c r="A362" s="5"/>
      <c r="B362" s="165"/>
      <c r="C362" s="57"/>
      <c r="D362" s="12"/>
      <c r="E362" s="57"/>
      <c r="F362" s="12"/>
      <c r="G362" s="57"/>
      <c r="H362" s="12"/>
      <c r="I362" s="108"/>
      <c r="J362" s="13"/>
      <c r="K362" s="12"/>
      <c r="L362" s="12"/>
      <c r="M362" s="70"/>
    </row>
    <row r="363" spans="1:13" ht="12.75">
      <c r="A363" s="5"/>
      <c r="B363" s="14" t="s">
        <v>69</v>
      </c>
      <c r="C363" s="167">
        <f>+F220</f>
        <v>2.990724349315069</v>
      </c>
      <c r="D363" s="168">
        <f>+F221</f>
        <v>5.981448698630138</v>
      </c>
      <c r="E363" s="167">
        <f>+F276</f>
        <v>8.057883729172605</v>
      </c>
      <c r="F363" s="123">
        <f>+F277</f>
        <v>22.480627318684935</v>
      </c>
      <c r="G363" s="169">
        <f>(C363+E363)</f>
        <v>11.048608078487675</v>
      </c>
      <c r="H363" s="79">
        <f>(D363+F363)</f>
        <v>28.462076017315074</v>
      </c>
      <c r="I363" s="185">
        <f aca="true" t="shared" si="20" ref="I363:J370">(C346+G363)</f>
        <v>189.70391062233955</v>
      </c>
      <c r="J363" s="80">
        <f t="shared" si="20"/>
        <v>654.0449735239819</v>
      </c>
      <c r="K363" s="44"/>
      <c r="L363" s="44"/>
      <c r="M363" s="70"/>
    </row>
    <row r="364" spans="1:13" ht="12.75">
      <c r="A364" s="5"/>
      <c r="B364" s="14" t="s">
        <v>70</v>
      </c>
      <c r="C364" s="167">
        <f>+C220</f>
        <v>0.2990724349315069</v>
      </c>
      <c r="D364" s="168">
        <f>+C221</f>
        <v>0.5981448698630139</v>
      </c>
      <c r="E364" s="167">
        <f>+G276</f>
        <v>16.11576745834521</v>
      </c>
      <c r="F364" s="123">
        <f>+G277</f>
        <v>44.96125463736987</v>
      </c>
      <c r="G364" s="169">
        <f>(C364+E364)</f>
        <v>16.414839893276717</v>
      </c>
      <c r="H364" s="79">
        <f>(D364+F364)</f>
        <v>45.55939950723288</v>
      </c>
      <c r="I364" s="185">
        <f t="shared" si="20"/>
        <v>113.33881484652116</v>
      </c>
      <c r="J364" s="80">
        <f t="shared" si="20"/>
        <v>408.52969223493653</v>
      </c>
      <c r="K364" s="44"/>
      <c r="L364" s="44"/>
      <c r="M364" s="70"/>
    </row>
    <row r="365" spans="1:13" ht="12.75">
      <c r="A365" s="5"/>
      <c r="B365" s="14" t="s">
        <v>34</v>
      </c>
      <c r="C365" s="167"/>
      <c r="D365" s="168"/>
      <c r="E365" s="167"/>
      <c r="F365" s="123"/>
      <c r="G365" s="169"/>
      <c r="H365" s="79"/>
      <c r="I365" s="185">
        <f t="shared" si="20"/>
        <v>22.143719410125925</v>
      </c>
      <c r="J365" s="80">
        <f t="shared" si="20"/>
        <v>79.86970944525926</v>
      </c>
      <c r="K365" s="44"/>
      <c r="L365" s="44"/>
      <c r="M365" s="70"/>
    </row>
    <row r="366" spans="1:13" ht="12.75">
      <c r="A366" s="5"/>
      <c r="B366" s="14" t="s">
        <v>35</v>
      </c>
      <c r="C366" s="167"/>
      <c r="D366" s="168"/>
      <c r="E366" s="167"/>
      <c r="F366" s="123"/>
      <c r="G366" s="169"/>
      <c r="H366" s="79"/>
      <c r="I366" s="185">
        <f t="shared" si="20"/>
        <v>64.02110982626667</v>
      </c>
      <c r="J366" s="80">
        <f t="shared" si="20"/>
        <v>232.14071469911113</v>
      </c>
      <c r="K366" s="44"/>
      <c r="L366" s="44"/>
      <c r="M366" s="70"/>
    </row>
    <row r="367" spans="1:13" ht="12.75">
      <c r="A367" s="5"/>
      <c r="B367" s="14" t="s">
        <v>36</v>
      </c>
      <c r="C367" s="167">
        <f>+E220</f>
        <v>0.19938162328767126</v>
      </c>
      <c r="D367" s="168">
        <f>+E221</f>
        <v>0.3987632465753425</v>
      </c>
      <c r="E367" s="167">
        <f>+E276</f>
        <v>5.37192248611507</v>
      </c>
      <c r="F367" s="123">
        <f>+E277</f>
        <v>14.987084879123287</v>
      </c>
      <c r="G367" s="169">
        <f aca="true" t="shared" si="21" ref="G367:H370">(C367+E367)</f>
        <v>5.571304109402741</v>
      </c>
      <c r="H367" s="79">
        <f t="shared" si="21"/>
        <v>15.38584812569863</v>
      </c>
      <c r="I367" s="185">
        <f t="shared" si="20"/>
        <v>59.8145391784694</v>
      </c>
      <c r="J367" s="80">
        <f t="shared" si="20"/>
        <v>223.59566438732824</v>
      </c>
      <c r="K367" s="44"/>
      <c r="L367" s="44"/>
      <c r="M367" s="70"/>
    </row>
    <row r="368" spans="1:13" ht="12.75">
      <c r="A368" s="5"/>
      <c r="B368" s="14" t="s">
        <v>37</v>
      </c>
      <c r="C368" s="167"/>
      <c r="D368" s="168"/>
      <c r="E368" s="167">
        <f>+C276</f>
        <v>4.028941864586303</v>
      </c>
      <c r="F368" s="123">
        <f>+C277</f>
        <v>11.240313659342467</v>
      </c>
      <c r="G368" s="169">
        <f t="shared" si="21"/>
        <v>4.028941864586303</v>
      </c>
      <c r="H368" s="79">
        <f t="shared" si="21"/>
        <v>11.240313659342467</v>
      </c>
      <c r="I368" s="185">
        <f t="shared" si="20"/>
        <v>54.79134520535667</v>
      </c>
      <c r="J368" s="80">
        <f t="shared" si="20"/>
        <v>202.0070166557869</v>
      </c>
      <c r="K368" s="44"/>
      <c r="L368" s="44"/>
      <c r="M368" s="70"/>
    </row>
    <row r="369" spans="1:13" ht="12.75">
      <c r="A369" s="5"/>
      <c r="B369" s="14" t="s">
        <v>38</v>
      </c>
      <c r="C369" s="167"/>
      <c r="D369" s="168"/>
      <c r="E369" s="167">
        <f>+H276</f>
        <v>4.028941864586303</v>
      </c>
      <c r="F369" s="123">
        <f>+H277</f>
        <v>11.240313659342467</v>
      </c>
      <c r="G369" s="169">
        <f t="shared" si="21"/>
        <v>4.028941864586303</v>
      </c>
      <c r="H369" s="79">
        <f t="shared" si="21"/>
        <v>11.240313659342467</v>
      </c>
      <c r="I369" s="185">
        <f t="shared" si="20"/>
        <v>14.282380125993713</v>
      </c>
      <c r="J369" s="80">
        <f t="shared" si="20"/>
        <v>56.510257991194315</v>
      </c>
      <c r="K369" s="44"/>
      <c r="L369" s="44"/>
      <c r="M369" s="70"/>
    </row>
    <row r="370" spans="1:13" ht="12.75">
      <c r="A370" s="5"/>
      <c r="B370" s="14" t="s">
        <v>39</v>
      </c>
      <c r="C370" s="167">
        <f>+D220</f>
        <v>0.09969081164383563</v>
      </c>
      <c r="D370" s="168">
        <f>+D221</f>
        <v>0.19938162328767126</v>
      </c>
      <c r="E370" s="167">
        <f>D276</f>
        <v>2.685961243057535</v>
      </c>
      <c r="F370" s="123">
        <f>+D277</f>
        <v>7.493542439561644</v>
      </c>
      <c r="G370" s="169">
        <f t="shared" si="21"/>
        <v>2.7856520547013703</v>
      </c>
      <c r="H370" s="79">
        <f t="shared" si="21"/>
        <v>7.692924062849315</v>
      </c>
      <c r="I370" s="185">
        <f t="shared" si="20"/>
        <v>42.4912676660273</v>
      </c>
      <c r="J370" s="80">
        <f t="shared" si="20"/>
        <v>150.70021151521968</v>
      </c>
      <c r="K370" s="44"/>
      <c r="L370" s="44"/>
      <c r="M370" s="70"/>
    </row>
    <row r="371" spans="1:13" ht="12.75">
      <c r="A371" s="5"/>
      <c r="B371" s="14"/>
      <c r="C371" s="171"/>
      <c r="D371" s="168"/>
      <c r="E371" s="167"/>
      <c r="F371" s="123"/>
      <c r="G371" s="167"/>
      <c r="H371" s="186"/>
      <c r="I371" s="185"/>
      <c r="J371" s="187"/>
      <c r="K371" s="44"/>
      <c r="L371" s="44"/>
      <c r="M371" s="70"/>
    </row>
    <row r="372" spans="1:13" ht="13.5" thickBot="1">
      <c r="A372" s="5"/>
      <c r="B372" s="37" t="s">
        <v>3</v>
      </c>
      <c r="C372" s="175">
        <f aca="true" t="shared" si="22" ref="C372:J372">SUM(C363:C371)</f>
        <v>3.5888692191780827</v>
      </c>
      <c r="D372" s="175">
        <f t="shared" si="22"/>
        <v>7.177738438356165</v>
      </c>
      <c r="E372" s="175">
        <f t="shared" si="22"/>
        <v>40.28941864586302</v>
      </c>
      <c r="F372" s="175">
        <f t="shared" si="22"/>
        <v>112.40313659342465</v>
      </c>
      <c r="G372" s="175">
        <f t="shared" si="22"/>
        <v>43.87828786504111</v>
      </c>
      <c r="H372" s="175">
        <f t="shared" si="22"/>
        <v>119.58087503178082</v>
      </c>
      <c r="I372" s="188">
        <f t="shared" si="22"/>
        <v>560.5870868811004</v>
      </c>
      <c r="J372" s="133">
        <f t="shared" si="22"/>
        <v>2007.398240452818</v>
      </c>
      <c r="K372" s="44"/>
      <c r="L372" s="44"/>
      <c r="M372" s="70"/>
    </row>
    <row r="373" spans="1:13" ht="12.75">
      <c r="A373" s="5"/>
      <c r="B373" s="70"/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70"/>
    </row>
    <row r="374" spans="1:13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12"/>
    </row>
    <row r="375" spans="1:13" ht="13.5" thickBot="1">
      <c r="A375" s="5"/>
      <c r="B375" s="101" t="s">
        <v>190</v>
      </c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5"/>
    </row>
    <row r="376" spans="1:13" ht="12.75">
      <c r="A376" s="5"/>
      <c r="B376" s="159" t="s">
        <v>45</v>
      </c>
      <c r="C376" s="143" t="s">
        <v>110</v>
      </c>
      <c r="D376" s="142" t="s">
        <v>111</v>
      </c>
      <c r="E376" s="143" t="s">
        <v>112</v>
      </c>
      <c r="F376" s="144" t="s">
        <v>113</v>
      </c>
      <c r="G376" s="143" t="s">
        <v>114</v>
      </c>
      <c r="H376" s="145" t="s">
        <v>115</v>
      </c>
      <c r="I376" s="143" t="s">
        <v>114</v>
      </c>
      <c r="J376" s="145" t="s">
        <v>179</v>
      </c>
      <c r="K376" s="178" t="s">
        <v>119</v>
      </c>
      <c r="L376" s="146"/>
      <c r="M376" s="5"/>
    </row>
    <row r="377" spans="1:13" ht="12.75">
      <c r="A377" s="5"/>
      <c r="B377" s="164" t="s">
        <v>46</v>
      </c>
      <c r="C377" s="147" t="s">
        <v>63</v>
      </c>
      <c r="D377" s="148" t="s">
        <v>64</v>
      </c>
      <c r="E377" s="26" t="s">
        <v>63</v>
      </c>
      <c r="F377" s="26" t="s">
        <v>64</v>
      </c>
      <c r="G377" s="147" t="s">
        <v>63</v>
      </c>
      <c r="H377" s="148" t="s">
        <v>64</v>
      </c>
      <c r="I377" s="147" t="s">
        <v>63</v>
      </c>
      <c r="J377" s="148" t="s">
        <v>64</v>
      </c>
      <c r="K377" s="26" t="s">
        <v>63</v>
      </c>
      <c r="L377" s="59" t="s">
        <v>64</v>
      </c>
      <c r="M377" s="5"/>
    </row>
    <row r="378" spans="1:13" ht="12.75">
      <c r="A378" s="5"/>
      <c r="B378" s="14"/>
      <c r="C378" s="57"/>
      <c r="D378" s="93"/>
      <c r="E378" s="26"/>
      <c r="F378" s="12"/>
      <c r="G378" s="166"/>
      <c r="H378" s="189"/>
      <c r="I378" s="166"/>
      <c r="J378" s="189"/>
      <c r="K378" s="12"/>
      <c r="L378" s="13"/>
      <c r="M378" s="5"/>
    </row>
    <row r="379" spans="1:13" ht="12.75">
      <c r="A379" s="5"/>
      <c r="B379" s="190" t="s">
        <v>69</v>
      </c>
      <c r="C379" s="191">
        <f aca="true" t="shared" si="23" ref="C379:C384">(C331/$B$321)</f>
        <v>0.052962962962962976</v>
      </c>
      <c r="D379" s="192">
        <f aca="true" t="shared" si="24" ref="D379:D384">(D331/$C$321)</f>
        <v>0.05296296296296296</v>
      </c>
      <c r="E379" s="1">
        <f aca="true" t="shared" si="25" ref="E379:J384">(E331/D$321)</f>
        <v>0.06355555555555555</v>
      </c>
      <c r="F379" s="1">
        <f t="shared" si="25"/>
        <v>0.06355555555555557</v>
      </c>
      <c r="G379" s="191">
        <f t="shared" si="25"/>
        <v>0.03177777777777778</v>
      </c>
      <c r="H379" s="192">
        <f t="shared" si="25"/>
        <v>0.031777777777777766</v>
      </c>
      <c r="I379" s="191"/>
      <c r="J379" s="192"/>
      <c r="K379" s="1">
        <f aca="true" t="shared" si="26" ref="K379:L386">(C379+E379+G379+I379)</f>
        <v>0.14829629629629631</v>
      </c>
      <c r="L379" s="193">
        <f t="shared" si="26"/>
        <v>0.14829629629629631</v>
      </c>
      <c r="M379" s="5"/>
    </row>
    <row r="380" spans="1:13" ht="12.75">
      <c r="A380" s="5"/>
      <c r="B380" s="14" t="s">
        <v>70</v>
      </c>
      <c r="C380" s="191">
        <f t="shared" si="23"/>
        <v>0.021185185185185185</v>
      </c>
      <c r="D380" s="192">
        <f t="shared" si="24"/>
        <v>0.021185185185185182</v>
      </c>
      <c r="E380" s="1">
        <f t="shared" si="25"/>
        <v>0.025422222222222218</v>
      </c>
      <c r="F380" s="1">
        <f t="shared" si="25"/>
        <v>0.025422222222222225</v>
      </c>
      <c r="G380" s="191">
        <f t="shared" si="25"/>
        <v>0.06355555555555556</v>
      </c>
      <c r="H380" s="192">
        <f t="shared" si="25"/>
        <v>0.06355555555555553</v>
      </c>
      <c r="I380" s="191">
        <f t="shared" si="25"/>
        <v>0.03333333333333333</v>
      </c>
      <c r="J380" s="192">
        <f t="shared" si="25"/>
        <v>0.03333333333333333</v>
      </c>
      <c r="K380" s="1">
        <f t="shared" si="26"/>
        <v>0.1434962962962963</v>
      </c>
      <c r="L380" s="193">
        <f t="shared" si="26"/>
        <v>0.14349629629629626</v>
      </c>
      <c r="M380" s="5"/>
    </row>
    <row r="381" spans="1:13" ht="12.75">
      <c r="A381" s="5"/>
      <c r="B381" s="14" t="s">
        <v>34</v>
      </c>
      <c r="C381" s="191">
        <f t="shared" si="23"/>
        <v>0.007944444444444445</v>
      </c>
      <c r="D381" s="192">
        <f t="shared" si="24"/>
        <v>0.007944444444444443</v>
      </c>
      <c r="E381" s="1">
        <f t="shared" si="25"/>
        <v>0.006355555555555554</v>
      </c>
      <c r="F381" s="1">
        <f t="shared" si="25"/>
        <v>0.006355555555555556</v>
      </c>
      <c r="G381" s="191">
        <f t="shared" si="25"/>
        <v>0.01588888888888889</v>
      </c>
      <c r="H381" s="192">
        <f t="shared" si="25"/>
        <v>0.015888888888888883</v>
      </c>
      <c r="I381" s="191"/>
      <c r="J381" s="192"/>
      <c r="K381" s="1">
        <f t="shared" si="26"/>
        <v>0.03018888888888889</v>
      </c>
      <c r="L381" s="193">
        <f t="shared" si="26"/>
        <v>0.030188888888888883</v>
      </c>
      <c r="M381" s="5"/>
    </row>
    <row r="382" spans="1:13" ht="12.75">
      <c r="A382" s="5"/>
      <c r="B382" s="14" t="s">
        <v>35</v>
      </c>
      <c r="C382" s="191">
        <f t="shared" si="23"/>
        <v>0.01588888888888889</v>
      </c>
      <c r="D382" s="192">
        <f t="shared" si="24"/>
        <v>0.015888888888888886</v>
      </c>
      <c r="E382" s="1">
        <f t="shared" si="25"/>
        <v>0.019066666666666666</v>
      </c>
      <c r="F382" s="1">
        <f t="shared" si="25"/>
        <v>0.01906666666666667</v>
      </c>
      <c r="G382" s="191">
        <f t="shared" si="25"/>
        <v>0.04766666666666668</v>
      </c>
      <c r="H382" s="192">
        <f t="shared" si="25"/>
        <v>0.04766666666666665</v>
      </c>
      <c r="I382" s="191"/>
      <c r="J382" s="192"/>
      <c r="K382" s="1">
        <f t="shared" si="26"/>
        <v>0.08262222222222224</v>
      </c>
      <c r="L382" s="193">
        <f t="shared" si="26"/>
        <v>0.08262222222222221</v>
      </c>
      <c r="M382" s="5"/>
    </row>
    <row r="383" spans="1:13" ht="12.75">
      <c r="A383" s="5"/>
      <c r="B383" s="14" t="s">
        <v>36</v>
      </c>
      <c r="C383" s="191">
        <f t="shared" si="23"/>
        <v>0.010592592592592593</v>
      </c>
      <c r="D383" s="192">
        <f t="shared" si="24"/>
        <v>0.010592592592592591</v>
      </c>
      <c r="E383" s="1">
        <f t="shared" si="25"/>
        <v>0.012711111111111109</v>
      </c>
      <c r="F383" s="1">
        <f t="shared" si="25"/>
        <v>0.012711111111111112</v>
      </c>
      <c r="G383" s="191">
        <f t="shared" si="25"/>
        <v>0.03177777777777778</v>
      </c>
      <c r="H383" s="192">
        <f t="shared" si="25"/>
        <v>0.031777777777777766</v>
      </c>
      <c r="I383" s="191">
        <f t="shared" si="25"/>
        <v>0.03333333333333333</v>
      </c>
      <c r="J383" s="192">
        <f t="shared" si="25"/>
        <v>0.03333333333333333</v>
      </c>
      <c r="K383" s="1">
        <f t="shared" si="26"/>
        <v>0.08841481481481481</v>
      </c>
      <c r="L383" s="193">
        <f t="shared" si="26"/>
        <v>0.08841481481481481</v>
      </c>
      <c r="M383" s="5"/>
    </row>
    <row r="384" spans="1:13" ht="12.75">
      <c r="A384" s="5"/>
      <c r="B384" s="14" t="s">
        <v>37</v>
      </c>
      <c r="C384" s="191">
        <f t="shared" si="23"/>
        <v>0.010592592592592593</v>
      </c>
      <c r="D384" s="192">
        <f t="shared" si="24"/>
        <v>0.010592592592592591</v>
      </c>
      <c r="E384" s="1">
        <f t="shared" si="25"/>
        <v>0.012711111111111109</v>
      </c>
      <c r="F384" s="1">
        <f t="shared" si="25"/>
        <v>0.012711111111111112</v>
      </c>
      <c r="G384" s="191">
        <f t="shared" si="25"/>
        <v>0.03177777777777778</v>
      </c>
      <c r="H384" s="192">
        <f t="shared" si="25"/>
        <v>0.031777777777777766</v>
      </c>
      <c r="I384" s="191">
        <f t="shared" si="25"/>
        <v>0.022222222222222223</v>
      </c>
      <c r="J384" s="192">
        <f t="shared" si="25"/>
        <v>0.022222222222222227</v>
      </c>
      <c r="K384" s="1">
        <f t="shared" si="26"/>
        <v>0.07730370370370371</v>
      </c>
      <c r="L384" s="193">
        <f t="shared" si="26"/>
        <v>0.0773037037037037</v>
      </c>
      <c r="M384" s="5"/>
    </row>
    <row r="385" spans="1:13" ht="12.75">
      <c r="A385" s="5"/>
      <c r="B385" s="14" t="s">
        <v>38</v>
      </c>
      <c r="C385" s="191"/>
      <c r="D385" s="192"/>
      <c r="E385" s="1"/>
      <c r="F385" s="18"/>
      <c r="G385" s="191">
        <f>(G337/F$321)</f>
        <v>0.007944444444444445</v>
      </c>
      <c r="H385" s="192">
        <f>(H337/G$321)</f>
        <v>0.007944444444444441</v>
      </c>
      <c r="I385" s="191"/>
      <c r="J385" s="192"/>
      <c r="K385" s="1">
        <f t="shared" si="26"/>
        <v>0.007944444444444445</v>
      </c>
      <c r="L385" s="193">
        <f t="shared" si="26"/>
        <v>0.007944444444444441</v>
      </c>
      <c r="M385" s="5"/>
    </row>
    <row r="386" spans="1:13" ht="12.75">
      <c r="A386" s="5"/>
      <c r="B386" s="14" t="s">
        <v>39</v>
      </c>
      <c r="C386" s="191">
        <f>(C338/$B$321)</f>
        <v>0.007944444444444445</v>
      </c>
      <c r="D386" s="192">
        <f>(D338/$C$321)</f>
        <v>0.007944444444444443</v>
      </c>
      <c r="E386" s="1">
        <f>(E338/D$321)</f>
        <v>0.012711111111111109</v>
      </c>
      <c r="F386" s="1">
        <f>(F338/E$321)</f>
        <v>0.012711111111111112</v>
      </c>
      <c r="G386" s="194">
        <f>(G338/F$321)</f>
        <v>0.02383333333333334</v>
      </c>
      <c r="H386" s="195">
        <f>(H338/G$321)</f>
        <v>0.023833333333333324</v>
      </c>
      <c r="I386" s="194"/>
      <c r="J386" s="195"/>
      <c r="K386" s="1">
        <f t="shared" si="26"/>
        <v>0.04448888888888889</v>
      </c>
      <c r="L386" s="193">
        <f t="shared" si="26"/>
        <v>0.04448888888888888</v>
      </c>
      <c r="M386" s="5"/>
    </row>
    <row r="387" spans="1:13" ht="13.5" thickBot="1">
      <c r="A387" s="5"/>
      <c r="B387" s="37" t="s">
        <v>3</v>
      </c>
      <c r="C387" s="196">
        <f aca="true" t="shared" si="27" ref="C387:L387">SUM(C379:C386)</f>
        <v>0.12711111111111115</v>
      </c>
      <c r="D387" s="197">
        <f t="shared" si="27"/>
        <v>0.12711111111111112</v>
      </c>
      <c r="E387" s="197">
        <f t="shared" si="27"/>
        <v>0.15253333333333333</v>
      </c>
      <c r="F387" s="197">
        <f t="shared" si="27"/>
        <v>0.15253333333333338</v>
      </c>
      <c r="G387" s="197">
        <f t="shared" si="27"/>
        <v>0.2542222222222223</v>
      </c>
      <c r="H387" s="197">
        <f t="shared" si="27"/>
        <v>0.2542222222222221</v>
      </c>
      <c r="I387" s="197">
        <f t="shared" si="27"/>
        <v>0.08888888888888889</v>
      </c>
      <c r="J387" s="197">
        <f t="shared" si="27"/>
        <v>0.08888888888888889</v>
      </c>
      <c r="K387" s="197">
        <f t="shared" si="27"/>
        <v>0.6227555555555555</v>
      </c>
      <c r="L387" s="198">
        <f t="shared" si="27"/>
        <v>0.6227555555555555</v>
      </c>
      <c r="M387" s="5"/>
    </row>
    <row r="388" spans="1:13" ht="12.75">
      <c r="A388" s="5"/>
      <c r="B388" s="70"/>
      <c r="C388" s="1"/>
      <c r="D388" s="1"/>
      <c r="E388" s="1"/>
      <c r="F388" s="1"/>
      <c r="G388" s="1"/>
      <c r="H388" s="1"/>
      <c r="I388" s="5"/>
      <c r="J388" s="5"/>
      <c r="K388" s="5"/>
      <c r="L388" s="5"/>
      <c r="M388" s="5"/>
    </row>
    <row r="389" spans="1:13" ht="13.5" thickBot="1">
      <c r="A389" s="5"/>
      <c r="B389" s="70"/>
      <c r="C389" s="1"/>
      <c r="D389" s="1"/>
      <c r="E389" s="1"/>
      <c r="F389" s="1"/>
      <c r="G389" s="1"/>
      <c r="H389" s="1"/>
      <c r="I389" s="5"/>
      <c r="J389" s="5"/>
      <c r="K389" s="5"/>
      <c r="L389" s="5"/>
      <c r="M389" s="5"/>
    </row>
    <row r="390" spans="1:13" ht="13.5" thickBot="1">
      <c r="A390" s="5"/>
      <c r="B390" s="8" t="s">
        <v>191</v>
      </c>
      <c r="C390" s="9"/>
      <c r="D390" s="9"/>
      <c r="E390" s="9"/>
      <c r="F390" s="10"/>
      <c r="G390" s="12"/>
      <c r="H390" s="12"/>
      <c r="I390" s="12"/>
      <c r="J390" s="12"/>
      <c r="K390" s="12"/>
      <c r="L390" s="12"/>
      <c r="M390" s="5"/>
    </row>
    <row r="391" spans="1:13" ht="12.75">
      <c r="A391" s="5"/>
      <c r="B391" s="159" t="s">
        <v>45</v>
      </c>
      <c r="C391" s="143" t="s">
        <v>110</v>
      </c>
      <c r="D391" s="142" t="s">
        <v>111</v>
      </c>
      <c r="E391" s="143" t="s">
        <v>114</v>
      </c>
      <c r="F391" s="146" t="s">
        <v>115</v>
      </c>
      <c r="G391" s="163"/>
      <c r="H391" s="70"/>
      <c r="I391" s="199"/>
      <c r="J391" s="70"/>
      <c r="K391" s="163"/>
      <c r="L391" s="70"/>
      <c r="M391" s="5"/>
    </row>
    <row r="392" spans="1:13" ht="12.75">
      <c r="A392" s="5"/>
      <c r="B392" s="164" t="s">
        <v>46</v>
      </c>
      <c r="C392" s="57" t="s">
        <v>63</v>
      </c>
      <c r="D392" s="93" t="s">
        <v>64</v>
      </c>
      <c r="E392" s="57" t="s">
        <v>63</v>
      </c>
      <c r="F392" s="59" t="s">
        <v>64</v>
      </c>
      <c r="G392" s="26"/>
      <c r="H392" s="26"/>
      <c r="I392" s="26"/>
      <c r="J392" s="26"/>
      <c r="K392" s="26"/>
      <c r="L392" s="26"/>
      <c r="M392" s="5"/>
    </row>
    <row r="393" spans="1:13" ht="12.75">
      <c r="A393" s="5"/>
      <c r="B393" s="14"/>
      <c r="C393" s="57"/>
      <c r="D393" s="93"/>
      <c r="E393" s="57"/>
      <c r="F393" s="13"/>
      <c r="G393" s="12"/>
      <c r="H393" s="12"/>
      <c r="I393" s="12"/>
      <c r="J393" s="12"/>
      <c r="K393" s="12"/>
      <c r="L393" s="12"/>
      <c r="M393" s="5"/>
    </row>
    <row r="394" spans="1:13" ht="12.75">
      <c r="A394" s="5"/>
      <c r="B394" s="190" t="s">
        <v>69</v>
      </c>
      <c r="C394" s="191">
        <f>(C363/$B$220)</f>
        <v>0.5</v>
      </c>
      <c r="D394" s="192">
        <f>(D363/$B$221)</f>
        <v>0.5</v>
      </c>
      <c r="E394" s="191">
        <f>(E363/$B$276)</f>
        <v>0.05</v>
      </c>
      <c r="F394" s="193">
        <f>(F363/$B$277)</f>
        <v>0.05</v>
      </c>
      <c r="G394" s="1"/>
      <c r="H394" s="1"/>
      <c r="I394" s="12"/>
      <c r="J394" s="12"/>
      <c r="K394" s="12"/>
      <c r="L394" s="12"/>
      <c r="M394" s="5"/>
    </row>
    <row r="395" spans="1:13" ht="12.75">
      <c r="A395" s="5"/>
      <c r="B395" s="14" t="s">
        <v>70</v>
      </c>
      <c r="C395" s="191">
        <f>(C364/$B$220)</f>
        <v>0.05</v>
      </c>
      <c r="D395" s="192">
        <f>(D364/$B$221)</f>
        <v>0.05</v>
      </c>
      <c r="E395" s="191">
        <f>(E364/$B$276)</f>
        <v>0.1</v>
      </c>
      <c r="F395" s="193">
        <f>(F364/$B$277)</f>
        <v>0.1</v>
      </c>
      <c r="G395" s="1"/>
      <c r="H395" s="1"/>
      <c r="I395" s="12"/>
      <c r="J395" s="12"/>
      <c r="K395" s="12"/>
      <c r="L395" s="12"/>
      <c r="M395" s="5"/>
    </row>
    <row r="396" spans="1:13" ht="12.75">
      <c r="A396" s="5"/>
      <c r="B396" s="14" t="s">
        <v>34</v>
      </c>
      <c r="C396" s="191"/>
      <c r="D396" s="192"/>
      <c r="E396" s="191"/>
      <c r="F396" s="193"/>
      <c r="G396" s="1"/>
      <c r="H396" s="1"/>
      <c r="I396" s="12"/>
      <c r="J396" s="12"/>
      <c r="K396" s="12"/>
      <c r="L396" s="12"/>
      <c r="M396" s="5"/>
    </row>
    <row r="397" spans="1:13" ht="12.75">
      <c r="A397" s="5"/>
      <c r="B397" s="14" t="s">
        <v>35</v>
      </c>
      <c r="C397" s="191"/>
      <c r="D397" s="192"/>
      <c r="E397" s="191"/>
      <c r="F397" s="193"/>
      <c r="G397" s="1"/>
      <c r="H397" s="1"/>
      <c r="I397" s="12"/>
      <c r="J397" s="12"/>
      <c r="K397" s="12"/>
      <c r="L397" s="12"/>
      <c r="M397" s="5"/>
    </row>
    <row r="398" spans="1:13" ht="12.75">
      <c r="A398" s="5"/>
      <c r="B398" s="14" t="s">
        <v>36</v>
      </c>
      <c r="C398" s="191">
        <f>(C367/$B$220)</f>
        <v>0.03333333333333333</v>
      </c>
      <c r="D398" s="192">
        <f>(D367/$B$221)</f>
        <v>0.03333333333333333</v>
      </c>
      <c r="E398" s="191">
        <f>(E367/$B$276)</f>
        <v>0.03333333333333333</v>
      </c>
      <c r="F398" s="193">
        <f>(F367/$B$277)</f>
        <v>0.03333333333333333</v>
      </c>
      <c r="G398" s="1"/>
      <c r="H398" s="1"/>
      <c r="I398" s="12"/>
      <c r="J398" s="12"/>
      <c r="K398" s="12"/>
      <c r="L398" s="12"/>
      <c r="M398" s="5"/>
    </row>
    <row r="399" spans="1:13" ht="12.75">
      <c r="A399" s="5"/>
      <c r="B399" s="14" t="s">
        <v>37</v>
      </c>
      <c r="C399" s="191"/>
      <c r="D399" s="192"/>
      <c r="E399" s="191"/>
      <c r="F399" s="193"/>
      <c r="G399" s="1"/>
      <c r="H399" s="1"/>
      <c r="I399" s="12"/>
      <c r="J399" s="12"/>
      <c r="K399" s="12"/>
      <c r="L399" s="12"/>
      <c r="M399" s="5"/>
    </row>
    <row r="400" spans="1:13" ht="12.75">
      <c r="A400" s="5"/>
      <c r="B400" s="14" t="s">
        <v>38</v>
      </c>
      <c r="C400" s="191"/>
      <c r="D400" s="192"/>
      <c r="E400" s="191">
        <f>(E369/$B$276)</f>
        <v>0.025</v>
      </c>
      <c r="F400" s="193">
        <f>(F369/$B$277)</f>
        <v>0.025</v>
      </c>
      <c r="G400" s="1"/>
      <c r="H400" s="1"/>
      <c r="I400" s="12"/>
      <c r="J400" s="12"/>
      <c r="K400" s="12"/>
      <c r="L400" s="12"/>
      <c r="M400" s="5"/>
    </row>
    <row r="401" spans="1:13" ht="12.75">
      <c r="A401" s="5"/>
      <c r="B401" s="14" t="s">
        <v>39</v>
      </c>
      <c r="C401" s="191">
        <f>(C370/$B$220)</f>
        <v>0.016666666666666666</v>
      </c>
      <c r="D401" s="192">
        <f>(D370/$B$221)</f>
        <v>0.016666666666666666</v>
      </c>
      <c r="E401" s="191">
        <f>(E370/$B$276)</f>
        <v>0.016666666666666666</v>
      </c>
      <c r="F401" s="193">
        <f>(F370/$B$277)</f>
        <v>0.016666666666666666</v>
      </c>
      <c r="G401" s="1"/>
      <c r="H401" s="1"/>
      <c r="I401" s="12"/>
      <c r="J401" s="12"/>
      <c r="K401" s="12"/>
      <c r="L401" s="12"/>
      <c r="M401" s="5"/>
    </row>
    <row r="402" spans="1:13" ht="13.5" thickBot="1">
      <c r="A402" s="5"/>
      <c r="B402" s="37" t="s">
        <v>3</v>
      </c>
      <c r="C402" s="196">
        <f>SUM(C394:C401)</f>
        <v>0.6000000000000001</v>
      </c>
      <c r="D402" s="200">
        <f>SUM(D394:D401)</f>
        <v>0.6000000000000001</v>
      </c>
      <c r="E402" s="196">
        <f>SUM(E394:E401)</f>
        <v>0.225</v>
      </c>
      <c r="F402" s="198">
        <f>SUM(F394:F401)</f>
        <v>0.225</v>
      </c>
      <c r="G402" s="1"/>
      <c r="H402" s="1"/>
      <c r="I402" s="12"/>
      <c r="J402" s="12"/>
      <c r="K402" s="12"/>
      <c r="L402" s="12"/>
      <c r="M402" s="5"/>
    </row>
    <row r="403" spans="1:13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</row>
    <row r="404" spans="1:13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</row>
    <row r="405" spans="1:13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</row>
    <row r="406" spans="1:13" ht="12.75" customHeight="1">
      <c r="A406" s="5"/>
      <c r="B406" s="264" t="s">
        <v>256</v>
      </c>
      <c r="C406" s="264"/>
      <c r="D406" s="264"/>
      <c r="E406" s="264"/>
      <c r="F406" s="264"/>
      <c r="G406" s="5"/>
      <c r="H406" s="5"/>
      <c r="I406" s="5"/>
      <c r="J406" s="5"/>
      <c r="K406" s="5"/>
      <c r="L406" s="5"/>
      <c r="M406" s="5"/>
    </row>
    <row r="407" spans="1:13" ht="12.75">
      <c r="A407" s="5"/>
      <c r="B407" s="201"/>
      <c r="C407" s="201"/>
      <c r="D407" s="201"/>
      <c r="E407" s="201"/>
      <c r="F407" s="201"/>
      <c r="G407" s="5"/>
      <c r="H407" s="5"/>
      <c r="I407" s="5"/>
      <c r="J407" s="5"/>
      <c r="K407" s="5"/>
      <c r="L407" s="5"/>
      <c r="M407" s="5"/>
    </row>
    <row r="408" spans="1:13" ht="12.75" customHeight="1">
      <c r="A408" s="5"/>
      <c r="B408" s="265" t="s">
        <v>225</v>
      </c>
      <c r="C408" s="265"/>
      <c r="D408" s="265"/>
      <c r="E408" s="201"/>
      <c r="F408" s="201">
        <f>C6</f>
        <v>5273642</v>
      </c>
      <c r="G408" s="5"/>
      <c r="H408" s="5"/>
      <c r="I408" s="5"/>
      <c r="J408" s="5"/>
      <c r="K408" s="5"/>
      <c r="L408" s="5"/>
      <c r="M408" s="5"/>
    </row>
    <row r="409" spans="1:13" ht="12.75" customHeight="1">
      <c r="A409" s="5"/>
      <c r="B409" s="265" t="s">
        <v>226</v>
      </c>
      <c r="C409" s="265"/>
      <c r="D409" s="265"/>
      <c r="E409" s="265"/>
      <c r="F409" s="203">
        <f>E11</f>
        <v>2772354</v>
      </c>
      <c r="G409" s="5"/>
      <c r="H409" s="5"/>
      <c r="I409" s="5"/>
      <c r="J409" s="5"/>
      <c r="K409" s="5"/>
      <c r="L409" s="5"/>
      <c r="M409" s="5"/>
    </row>
    <row r="410" spans="1:13" ht="12.75">
      <c r="A410" s="5"/>
      <c r="B410" s="201"/>
      <c r="C410" s="201"/>
      <c r="D410" s="201"/>
      <c r="E410" s="201"/>
      <c r="F410" s="201"/>
      <c r="G410" s="5"/>
      <c r="H410" s="5"/>
      <c r="I410" s="5"/>
      <c r="J410" s="5"/>
      <c r="K410" s="5"/>
      <c r="L410" s="5"/>
      <c r="M410" s="5"/>
    </row>
    <row r="411" spans="2:6" ht="12.75" customHeight="1">
      <c r="B411" s="265" t="s">
        <v>218</v>
      </c>
      <c r="C411" s="265"/>
      <c r="D411" s="265"/>
      <c r="E411" s="265"/>
      <c r="F411" s="201"/>
    </row>
    <row r="412" spans="2:6" ht="12.75" customHeight="1">
      <c r="B412" s="266" t="s">
        <v>219</v>
      </c>
      <c r="C412" s="266"/>
      <c r="D412" s="201"/>
      <c r="E412" s="201"/>
      <c r="F412" s="203">
        <f>G33</f>
        <v>93982.456664</v>
      </c>
    </row>
    <row r="413" spans="2:6" ht="12.75">
      <c r="B413" s="201"/>
      <c r="C413" s="201"/>
      <c r="D413" s="201"/>
      <c r="E413" s="201"/>
      <c r="F413" s="201"/>
    </row>
    <row r="414" spans="2:6" ht="13.5" thickBot="1">
      <c r="B414" s="201"/>
      <c r="C414" s="201"/>
      <c r="D414" s="201"/>
      <c r="E414" s="201"/>
      <c r="F414" s="201"/>
    </row>
    <row r="415" spans="2:8" ht="12.75" customHeight="1">
      <c r="B415" s="267" t="s">
        <v>220</v>
      </c>
      <c r="C415" s="268"/>
      <c r="D415" s="268"/>
      <c r="E415" s="268"/>
      <c r="F415" s="269"/>
      <c r="G415" s="202"/>
      <c r="H415" s="202"/>
    </row>
    <row r="416" spans="2:8" ht="12.75">
      <c r="B416" s="219"/>
      <c r="C416" s="220"/>
      <c r="D416" s="221"/>
      <c r="E416" s="220"/>
      <c r="F416" s="222"/>
      <c r="G416" s="204"/>
      <c r="H416" s="204"/>
    </row>
    <row r="417" spans="2:8" ht="25.5">
      <c r="B417" s="216" t="s">
        <v>242</v>
      </c>
      <c r="C417" s="228">
        <f>I64</f>
        <v>303.3627361818182</v>
      </c>
      <c r="D417" s="223" t="s">
        <v>241</v>
      </c>
      <c r="E417" s="229" t="s">
        <v>69</v>
      </c>
      <c r="F417" s="230">
        <f aca="true" t="shared" si="28" ref="F417:F424">C331</f>
        <v>16.066989360740745</v>
      </c>
      <c r="H417" s="206"/>
    </row>
    <row r="418" spans="2:8" ht="12.75">
      <c r="B418" s="216"/>
      <c r="C418" s="231"/>
      <c r="D418" s="232"/>
      <c r="E418" s="231" t="s">
        <v>70</v>
      </c>
      <c r="F418" s="230">
        <f t="shared" si="28"/>
        <v>6.426795744296297</v>
      </c>
      <c r="H418" s="206"/>
    </row>
    <row r="419" spans="2:8" ht="12.75">
      <c r="B419" s="216"/>
      <c r="C419" s="231"/>
      <c r="D419" s="232"/>
      <c r="E419" s="231" t="s">
        <v>34</v>
      </c>
      <c r="F419" s="230">
        <f t="shared" si="28"/>
        <v>2.4100484041111114</v>
      </c>
      <c r="H419" s="206"/>
    </row>
    <row r="420" spans="2:8" ht="12.75">
      <c r="B420" s="216"/>
      <c r="C420" s="231"/>
      <c r="D420" s="232"/>
      <c r="E420" s="231" t="s">
        <v>35</v>
      </c>
      <c r="F420" s="230">
        <f t="shared" si="28"/>
        <v>4.820096808222223</v>
      </c>
      <c r="H420" s="206"/>
    </row>
    <row r="421" spans="2:8" ht="25.5">
      <c r="B421" s="216"/>
      <c r="C421" s="231"/>
      <c r="D421" s="232"/>
      <c r="E421" s="231" t="s">
        <v>36</v>
      </c>
      <c r="F421" s="230">
        <f t="shared" si="28"/>
        <v>3.2133978721481484</v>
      </c>
      <c r="H421" s="206"/>
    </row>
    <row r="422" spans="2:8" ht="12.75">
      <c r="B422" s="216"/>
      <c r="C422" s="231"/>
      <c r="D422" s="232"/>
      <c r="E422" s="231" t="s">
        <v>37</v>
      </c>
      <c r="F422" s="230">
        <f t="shared" si="28"/>
        <v>3.2133978721481484</v>
      </c>
      <c r="H422" s="206"/>
    </row>
    <row r="423" spans="2:8" ht="12.75">
      <c r="B423" s="216"/>
      <c r="C423" s="231"/>
      <c r="D423" s="232"/>
      <c r="E423" s="231" t="s">
        <v>38</v>
      </c>
      <c r="F423" s="230">
        <f t="shared" si="28"/>
        <v>0</v>
      </c>
      <c r="H423" s="206"/>
    </row>
    <row r="424" spans="2:8" ht="12.75">
      <c r="B424" s="216"/>
      <c r="C424" s="231"/>
      <c r="D424" s="232"/>
      <c r="E424" s="231" t="s">
        <v>39</v>
      </c>
      <c r="F424" s="230">
        <f t="shared" si="28"/>
        <v>2.4100484041111114</v>
      </c>
      <c r="H424" s="206"/>
    </row>
    <row r="425" spans="2:6" ht="13.5" thickBot="1">
      <c r="B425" s="218"/>
      <c r="C425" s="233"/>
      <c r="D425" s="234"/>
      <c r="E425" s="233" t="s">
        <v>240</v>
      </c>
      <c r="F425" s="235">
        <f>C340</f>
        <v>38.56077446577778</v>
      </c>
    </row>
    <row r="426" spans="2:6" ht="13.5" thickBot="1">
      <c r="B426" s="236"/>
      <c r="C426" s="236"/>
      <c r="D426" s="236"/>
      <c r="E426" s="236"/>
      <c r="F426" s="236"/>
    </row>
    <row r="427" spans="2:8" ht="12.75" customHeight="1">
      <c r="B427" s="267" t="s">
        <v>221</v>
      </c>
      <c r="C427" s="268"/>
      <c r="D427" s="268"/>
      <c r="E427" s="268"/>
      <c r="F427" s="269"/>
      <c r="G427" s="202"/>
      <c r="H427" s="202"/>
    </row>
    <row r="428" spans="2:8" ht="12.75">
      <c r="B428" s="237"/>
      <c r="C428" s="238"/>
      <c r="D428" s="239"/>
      <c r="E428" s="239"/>
      <c r="F428" s="240"/>
      <c r="G428" s="204"/>
      <c r="H428" s="204"/>
    </row>
    <row r="429" spans="2:6" ht="25.5">
      <c r="B429" s="216" t="s">
        <v>243</v>
      </c>
      <c r="C429" s="241">
        <f>I86</f>
        <v>5.981448698630138</v>
      </c>
      <c r="D429" s="217" t="s">
        <v>244</v>
      </c>
      <c r="E429" s="229" t="s">
        <v>69</v>
      </c>
      <c r="F429" s="230">
        <f>C363</f>
        <v>2.990724349315069</v>
      </c>
    </row>
    <row r="430" spans="2:6" ht="12.75">
      <c r="B430" s="216"/>
      <c r="C430" s="231"/>
      <c r="D430" s="242"/>
      <c r="E430" s="231" t="s">
        <v>70</v>
      </c>
      <c r="F430" s="230">
        <f>C364</f>
        <v>0.2990724349315069</v>
      </c>
    </row>
    <row r="431" spans="2:6" ht="25.5">
      <c r="B431" s="216"/>
      <c r="C431" s="231"/>
      <c r="D431" s="242"/>
      <c r="E431" s="231" t="s">
        <v>36</v>
      </c>
      <c r="F431" s="230">
        <f>C367</f>
        <v>0.19938162328767126</v>
      </c>
    </row>
    <row r="432" spans="2:6" ht="12.75">
      <c r="B432" s="216"/>
      <c r="C432" s="231"/>
      <c r="D432" s="242"/>
      <c r="E432" s="231" t="s">
        <v>39</v>
      </c>
      <c r="F432" s="230">
        <f>C370</f>
        <v>0.09969081164383563</v>
      </c>
    </row>
    <row r="433" spans="2:6" ht="13.5" thickBot="1">
      <c r="B433" s="243"/>
      <c r="C433" s="233"/>
      <c r="D433" s="244"/>
      <c r="E433" s="233" t="s">
        <v>240</v>
      </c>
      <c r="F433" s="235">
        <f>C372</f>
        <v>3.5888692191780827</v>
      </c>
    </row>
    <row r="434" spans="2:6" ht="13.5" thickBot="1">
      <c r="B434" s="236"/>
      <c r="C434" s="236"/>
      <c r="D434" s="236"/>
      <c r="E434" s="236"/>
      <c r="F434" s="245"/>
    </row>
    <row r="435" spans="2:8" ht="12.75" customHeight="1">
      <c r="B435" s="267" t="s">
        <v>222</v>
      </c>
      <c r="C435" s="268"/>
      <c r="D435" s="268"/>
      <c r="E435" s="268"/>
      <c r="F435" s="269"/>
      <c r="G435" s="202"/>
      <c r="H435" s="202"/>
    </row>
    <row r="436" spans="2:8" ht="12.75">
      <c r="B436" s="246"/>
      <c r="C436" s="242"/>
      <c r="D436" s="247"/>
      <c r="E436" s="247"/>
      <c r="F436" s="248"/>
      <c r="G436" s="204"/>
      <c r="H436" s="204"/>
    </row>
    <row r="437" spans="2:6" ht="25.5">
      <c r="B437" s="224" t="s">
        <v>242</v>
      </c>
      <c r="C437" s="228">
        <f>I112</f>
        <v>2421.5225973333336</v>
      </c>
      <c r="D437" s="223" t="s">
        <v>244</v>
      </c>
      <c r="E437" s="229" t="s">
        <v>69</v>
      </c>
      <c r="F437" s="249">
        <f aca="true" t="shared" si="29" ref="F437:F442">E331</f>
        <v>153.90121396385186</v>
      </c>
    </row>
    <row r="438" spans="2:6" ht="12.75">
      <c r="B438" s="216"/>
      <c r="C438" s="250"/>
      <c r="D438" s="232"/>
      <c r="E438" s="231" t="s">
        <v>70</v>
      </c>
      <c r="F438" s="251">
        <f t="shared" si="29"/>
        <v>61.56048558554074</v>
      </c>
    </row>
    <row r="439" spans="2:6" ht="12.75">
      <c r="B439" s="216"/>
      <c r="C439" s="250"/>
      <c r="D439" s="232"/>
      <c r="E439" s="231" t="s">
        <v>34</v>
      </c>
      <c r="F439" s="251">
        <f t="shared" si="29"/>
        <v>15.390121396385185</v>
      </c>
    </row>
    <row r="440" spans="2:6" ht="12.75">
      <c r="B440" s="216"/>
      <c r="C440" s="250"/>
      <c r="D440" s="232"/>
      <c r="E440" s="231" t="s">
        <v>35</v>
      </c>
      <c r="F440" s="251">
        <f t="shared" si="29"/>
        <v>46.170364189155556</v>
      </c>
    </row>
    <row r="441" spans="2:6" ht="25.5">
      <c r="B441" s="216"/>
      <c r="C441" s="250"/>
      <c r="D441" s="232"/>
      <c r="E441" s="231" t="s">
        <v>36</v>
      </c>
      <c r="F441" s="251">
        <f t="shared" si="29"/>
        <v>30.78024279277037</v>
      </c>
    </row>
    <row r="442" spans="2:6" ht="12.75">
      <c r="B442" s="216"/>
      <c r="C442" s="250"/>
      <c r="D442" s="232"/>
      <c r="E442" s="231" t="s">
        <v>37</v>
      </c>
      <c r="F442" s="251">
        <f t="shared" si="29"/>
        <v>30.78024279277037</v>
      </c>
    </row>
    <row r="443" spans="2:6" ht="12.75">
      <c r="B443" s="216"/>
      <c r="C443" s="250"/>
      <c r="D443" s="232"/>
      <c r="E443" s="231" t="s">
        <v>39</v>
      </c>
      <c r="F443" s="251">
        <f>E338</f>
        <v>30.78024279277037</v>
      </c>
    </row>
    <row r="444" spans="2:6" ht="13.5" thickBot="1">
      <c r="B444" s="218"/>
      <c r="C444" s="252"/>
      <c r="D444" s="234"/>
      <c r="E444" s="233" t="s">
        <v>240</v>
      </c>
      <c r="F444" s="253">
        <f>E340</f>
        <v>369.36291351324445</v>
      </c>
    </row>
    <row r="445" spans="2:6" ht="13.5" thickBot="1">
      <c r="B445" s="205"/>
      <c r="C445" s="254"/>
      <c r="D445" s="236"/>
      <c r="E445" s="236"/>
      <c r="F445" s="245"/>
    </row>
    <row r="446" spans="2:8" ht="12.75" customHeight="1">
      <c r="B446" s="267" t="s">
        <v>223</v>
      </c>
      <c r="C446" s="268"/>
      <c r="D446" s="268"/>
      <c r="E446" s="268"/>
      <c r="F446" s="269"/>
      <c r="G446" s="202"/>
      <c r="H446" s="202"/>
    </row>
    <row r="447" spans="2:8" ht="12.75">
      <c r="B447" s="246"/>
      <c r="C447" s="242"/>
      <c r="D447" s="247"/>
      <c r="E447" s="242"/>
      <c r="F447" s="255"/>
      <c r="G447" s="204"/>
      <c r="H447" s="204"/>
    </row>
    <row r="448" spans="2:6" ht="25.5">
      <c r="B448" s="224" t="s">
        <v>242</v>
      </c>
      <c r="C448" s="228">
        <f>J134</f>
        <v>273.37025515151515</v>
      </c>
      <c r="D448" s="223" t="s">
        <v>244</v>
      </c>
      <c r="E448" s="229" t="s">
        <v>69</v>
      </c>
      <c r="F448" s="249">
        <f>G331</f>
        <v>8.68709921925926</v>
      </c>
    </row>
    <row r="449" spans="2:6" ht="12.75">
      <c r="B449" s="216"/>
      <c r="C449" s="250"/>
      <c r="D449" s="232"/>
      <c r="E449" s="231" t="s">
        <v>70</v>
      </c>
      <c r="F449" s="251">
        <f aca="true" t="shared" si="30" ref="F449:F455">G332</f>
        <v>17.37419843851852</v>
      </c>
    </row>
    <row r="450" spans="2:6" ht="12.75">
      <c r="B450" s="216"/>
      <c r="C450" s="250"/>
      <c r="D450" s="232"/>
      <c r="E450" s="231" t="s">
        <v>34</v>
      </c>
      <c r="F450" s="251">
        <f t="shared" si="30"/>
        <v>4.34354960962963</v>
      </c>
    </row>
    <row r="451" spans="2:6" ht="12.75">
      <c r="B451" s="216"/>
      <c r="C451" s="250"/>
      <c r="D451" s="232"/>
      <c r="E451" s="231" t="s">
        <v>35</v>
      </c>
      <c r="F451" s="251">
        <f t="shared" si="30"/>
        <v>13.030648828888891</v>
      </c>
    </row>
    <row r="452" spans="2:6" ht="25.5">
      <c r="B452" s="216"/>
      <c r="C452" s="250"/>
      <c r="D452" s="232"/>
      <c r="E452" s="231" t="s">
        <v>36</v>
      </c>
      <c r="F452" s="251">
        <f t="shared" si="30"/>
        <v>8.68709921925926</v>
      </c>
    </row>
    <row r="453" spans="2:6" ht="12.75">
      <c r="B453" s="216"/>
      <c r="C453" s="250"/>
      <c r="D453" s="232"/>
      <c r="E453" s="231" t="s">
        <v>37</v>
      </c>
      <c r="F453" s="251">
        <f t="shared" si="30"/>
        <v>8.68709921925926</v>
      </c>
    </row>
    <row r="454" spans="2:6" ht="12.75">
      <c r="B454" s="216"/>
      <c r="C454" s="250"/>
      <c r="D454" s="232"/>
      <c r="E454" s="231" t="s">
        <v>38</v>
      </c>
      <c r="F454" s="251">
        <f t="shared" si="30"/>
        <v>2.171774804814815</v>
      </c>
    </row>
    <row r="455" spans="2:6" ht="12.75">
      <c r="B455" s="216"/>
      <c r="C455" s="250"/>
      <c r="D455" s="232"/>
      <c r="E455" s="231" t="s">
        <v>39</v>
      </c>
      <c r="F455" s="251">
        <f t="shared" si="30"/>
        <v>6.5153244144444455</v>
      </c>
    </row>
    <row r="456" spans="2:6" ht="13.5" thickBot="1">
      <c r="B456" s="218"/>
      <c r="C456" s="252"/>
      <c r="D456" s="234"/>
      <c r="E456" s="233" t="s">
        <v>240</v>
      </c>
      <c r="F456" s="253">
        <f>G340</f>
        <v>69.49679375407408</v>
      </c>
    </row>
    <row r="457" spans="2:6" ht="13.5" thickBot="1">
      <c r="B457" s="205"/>
      <c r="C457" s="254"/>
      <c r="D457" s="236"/>
      <c r="E457" s="236"/>
      <c r="F457" s="245"/>
    </row>
    <row r="458" spans="2:8" ht="12.75" customHeight="1">
      <c r="B458" s="267" t="s">
        <v>224</v>
      </c>
      <c r="C458" s="268"/>
      <c r="D458" s="268"/>
      <c r="E458" s="268"/>
      <c r="F458" s="269"/>
      <c r="G458" s="202"/>
      <c r="H458" s="202"/>
    </row>
    <row r="459" spans="2:8" ht="12.75">
      <c r="B459" s="246"/>
      <c r="C459" s="242"/>
      <c r="D459" s="247"/>
      <c r="E459" s="247"/>
      <c r="F459" s="255"/>
      <c r="G459" s="204"/>
      <c r="H459" s="204"/>
    </row>
    <row r="460" spans="2:6" ht="25.5">
      <c r="B460" s="224" t="s">
        <v>243</v>
      </c>
      <c r="C460" s="228">
        <f>I158</f>
        <v>161.1576745834521</v>
      </c>
      <c r="D460" s="223" t="s">
        <v>244</v>
      </c>
      <c r="E460" s="229" t="s">
        <v>69</v>
      </c>
      <c r="F460" s="225">
        <f>E363</f>
        <v>8.057883729172605</v>
      </c>
    </row>
    <row r="461" spans="2:6" ht="12.75">
      <c r="B461" s="216"/>
      <c r="C461" s="250"/>
      <c r="D461" s="232"/>
      <c r="E461" s="231" t="s">
        <v>70</v>
      </c>
      <c r="F461" s="226">
        <f>E364</f>
        <v>16.11576745834521</v>
      </c>
    </row>
    <row r="462" spans="2:6" ht="25.5">
      <c r="B462" s="216"/>
      <c r="C462" s="250"/>
      <c r="D462" s="232"/>
      <c r="E462" s="231" t="s">
        <v>36</v>
      </c>
      <c r="F462" s="226">
        <f>E367</f>
        <v>5.37192248611507</v>
      </c>
    </row>
    <row r="463" spans="2:6" ht="12.75">
      <c r="B463" s="216"/>
      <c r="C463" s="250"/>
      <c r="D463" s="232"/>
      <c r="E463" s="231" t="s">
        <v>37</v>
      </c>
      <c r="F463" s="226">
        <f>E368</f>
        <v>4.028941864586303</v>
      </c>
    </row>
    <row r="464" spans="2:6" ht="12.75">
      <c r="B464" s="216"/>
      <c r="C464" s="250"/>
      <c r="D464" s="232"/>
      <c r="E464" s="231" t="s">
        <v>38</v>
      </c>
      <c r="F464" s="226">
        <f>E369</f>
        <v>4.028941864586303</v>
      </c>
    </row>
    <row r="465" spans="2:6" ht="12.75">
      <c r="B465" s="216"/>
      <c r="C465" s="250"/>
      <c r="D465" s="232"/>
      <c r="E465" s="231" t="s">
        <v>39</v>
      </c>
      <c r="F465" s="226">
        <f>E370</f>
        <v>2.685961243057535</v>
      </c>
    </row>
    <row r="466" spans="2:6" ht="13.5" thickBot="1">
      <c r="B466" s="218"/>
      <c r="C466" s="252"/>
      <c r="D466" s="234"/>
      <c r="E466" s="233" t="s">
        <v>240</v>
      </c>
      <c r="F466" s="227">
        <f>E372</f>
        <v>40.28941864586302</v>
      </c>
    </row>
    <row r="467" spans="2:6" ht="13.5" thickBot="1">
      <c r="B467" s="205"/>
      <c r="C467" s="254"/>
      <c r="D467" s="236"/>
      <c r="E467" s="236"/>
      <c r="F467" s="256"/>
    </row>
    <row r="468" spans="2:8" ht="12.75">
      <c r="B468" s="267" t="s">
        <v>227</v>
      </c>
      <c r="C468" s="268"/>
      <c r="D468" s="268"/>
      <c r="E468" s="268"/>
      <c r="F468" s="269"/>
      <c r="G468" s="202"/>
      <c r="H468" s="202"/>
    </row>
    <row r="469" spans="2:8" ht="12.75" customHeight="1">
      <c r="B469" s="246"/>
      <c r="C469" s="242"/>
      <c r="D469" s="247"/>
      <c r="E469" s="247"/>
      <c r="F469" s="248"/>
      <c r="G469" s="204"/>
      <c r="H469" s="204"/>
    </row>
    <row r="470" spans="2:6" ht="38.25">
      <c r="B470" s="224" t="s">
        <v>245</v>
      </c>
      <c r="C470" s="228">
        <f>H183</f>
        <v>313.2748555466667</v>
      </c>
      <c r="D470" s="223" t="s">
        <v>244</v>
      </c>
      <c r="E470" s="229" t="s">
        <v>70</v>
      </c>
      <c r="F470" s="225">
        <f>I332</f>
        <v>10.44249518488889</v>
      </c>
    </row>
    <row r="471" spans="2:6" ht="25.5">
      <c r="B471" s="257"/>
      <c r="C471" s="250"/>
      <c r="D471" s="232"/>
      <c r="E471" s="231" t="s">
        <v>36</v>
      </c>
      <c r="F471" s="226">
        <f>I335</f>
        <v>10.44249518488889</v>
      </c>
    </row>
    <row r="472" spans="2:6" ht="12.75">
      <c r="B472" s="257"/>
      <c r="C472" s="250"/>
      <c r="D472" s="232"/>
      <c r="E472" s="231" t="s">
        <v>37</v>
      </c>
      <c r="F472" s="226">
        <f>I336</f>
        <v>6.961663456592594</v>
      </c>
    </row>
    <row r="473" spans="2:6" ht="12.75">
      <c r="B473" s="257"/>
      <c r="C473" s="250"/>
      <c r="D473" s="232"/>
      <c r="E473" s="231" t="s">
        <v>38</v>
      </c>
      <c r="F473" s="226">
        <f>I337</f>
        <v>6.961663456592594</v>
      </c>
    </row>
    <row r="474" spans="2:6" ht="13.5" thickBot="1">
      <c r="B474" s="243"/>
      <c r="C474" s="252"/>
      <c r="D474" s="234"/>
      <c r="E474" s="233" t="s">
        <v>240</v>
      </c>
      <c r="F474" s="227">
        <f>I340</f>
        <v>34.80831728296297</v>
      </c>
    </row>
    <row r="475" spans="2:6" ht="13.5" thickBot="1">
      <c r="B475" s="236"/>
      <c r="C475" s="254"/>
      <c r="D475" s="236"/>
      <c r="E475" s="236"/>
      <c r="F475" s="256"/>
    </row>
    <row r="476" spans="2:8" ht="12.75">
      <c r="B476" s="267" t="s">
        <v>228</v>
      </c>
      <c r="C476" s="268"/>
      <c r="D476" s="268"/>
      <c r="E476" s="268"/>
      <c r="F476" s="269"/>
      <c r="G476" s="202"/>
      <c r="H476" s="202"/>
    </row>
    <row r="477" spans="2:8" ht="12.75" customHeight="1">
      <c r="B477" s="246"/>
      <c r="C477" s="242"/>
      <c r="D477" s="247"/>
      <c r="E477" s="247"/>
      <c r="F477" s="248"/>
      <c r="G477" s="204"/>
      <c r="H477" s="204"/>
    </row>
    <row r="478" spans="2:6" ht="38.25">
      <c r="B478" s="224" t="s">
        <v>229</v>
      </c>
      <c r="C478" s="228">
        <f>C295</f>
        <v>21</v>
      </c>
      <c r="D478" s="223" t="s">
        <v>244</v>
      </c>
      <c r="E478" s="229" t="s">
        <v>69</v>
      </c>
      <c r="F478" s="225">
        <f aca="true" t="shared" si="31" ref="F478:F485">K331</f>
        <v>0</v>
      </c>
    </row>
    <row r="479" spans="2:6" ht="12.75">
      <c r="B479" s="257"/>
      <c r="C479" s="231"/>
      <c r="D479" s="232"/>
      <c r="E479" s="231" t="s">
        <v>70</v>
      </c>
      <c r="F479" s="226">
        <f t="shared" si="31"/>
        <v>1.12</v>
      </c>
    </row>
    <row r="480" spans="2:6" ht="12.75">
      <c r="B480" s="246"/>
      <c r="C480" s="258"/>
      <c r="D480" s="259"/>
      <c r="E480" s="231" t="s">
        <v>34</v>
      </c>
      <c r="F480" s="226">
        <f t="shared" si="31"/>
        <v>0</v>
      </c>
    </row>
    <row r="481" spans="2:6" ht="12.75">
      <c r="B481" s="246"/>
      <c r="C481" s="258"/>
      <c r="D481" s="259"/>
      <c r="E481" s="231" t="s">
        <v>35</v>
      </c>
      <c r="F481" s="226">
        <f t="shared" si="31"/>
        <v>0</v>
      </c>
    </row>
    <row r="482" spans="2:6" ht="25.5">
      <c r="B482" s="246"/>
      <c r="C482" s="258"/>
      <c r="D482" s="259"/>
      <c r="E482" s="231" t="s">
        <v>36</v>
      </c>
      <c r="F482" s="226">
        <f t="shared" si="31"/>
        <v>1.12</v>
      </c>
    </row>
    <row r="483" spans="2:6" ht="12.75">
      <c r="B483" s="246"/>
      <c r="C483" s="258"/>
      <c r="D483" s="259"/>
      <c r="E483" s="231" t="s">
        <v>37</v>
      </c>
      <c r="F483" s="226">
        <f t="shared" si="31"/>
        <v>1.12</v>
      </c>
    </row>
    <row r="484" spans="2:6" ht="12.75">
      <c r="B484" s="246"/>
      <c r="C484" s="258"/>
      <c r="D484" s="259"/>
      <c r="E484" s="231" t="s">
        <v>38</v>
      </c>
      <c r="F484" s="226">
        <f t="shared" si="31"/>
        <v>1.12</v>
      </c>
    </row>
    <row r="485" spans="2:6" ht="12.75">
      <c r="B485" s="246"/>
      <c r="C485" s="258"/>
      <c r="D485" s="259"/>
      <c r="E485" s="231" t="s">
        <v>39</v>
      </c>
      <c r="F485" s="226">
        <f t="shared" si="31"/>
        <v>0</v>
      </c>
    </row>
    <row r="486" spans="2:6" ht="13.5" thickBot="1">
      <c r="B486" s="260"/>
      <c r="C486" s="261"/>
      <c r="D486" s="262"/>
      <c r="E486" s="233" t="s">
        <v>240</v>
      </c>
      <c r="F486" s="227">
        <f>K340</f>
        <v>4.48</v>
      </c>
    </row>
    <row r="488" spans="5:6" ht="12.75">
      <c r="E488" s="201"/>
      <c r="F488" s="206"/>
    </row>
  </sheetData>
  <sheetProtection password="DEA3" sheet="1" objects="1" scenarios="1"/>
  <mergeCells count="12">
    <mergeCell ref="B446:F446"/>
    <mergeCell ref="B458:F458"/>
    <mergeCell ref="B468:F468"/>
    <mergeCell ref="B476:F476"/>
    <mergeCell ref="B412:C412"/>
    <mergeCell ref="B415:F415"/>
    <mergeCell ref="B427:F427"/>
    <mergeCell ref="B435:F435"/>
    <mergeCell ref="B406:F406"/>
    <mergeCell ref="B408:D408"/>
    <mergeCell ref="B409:E409"/>
    <mergeCell ref="B411:E41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88"/>
  <sheetViews>
    <sheetView zoomScale="70" zoomScaleNormal="70" workbookViewId="0" topLeftCell="A374">
      <selection activeCell="C379" sqref="C379"/>
    </sheetView>
  </sheetViews>
  <sheetFormatPr defaultColWidth="9.140625" defaultRowHeight="12.75"/>
  <cols>
    <col min="1" max="1" width="8.8515625" style="6" customWidth="1"/>
    <col min="2" max="13" width="12.7109375" style="6" customWidth="1"/>
    <col min="14" max="16384" width="8.8515625" style="6" customWidth="1"/>
  </cols>
  <sheetData>
    <row r="1" spans="1:13" ht="18">
      <c r="A1" s="3" t="s">
        <v>99</v>
      </c>
      <c r="B1" s="4"/>
      <c r="C1" s="4"/>
      <c r="D1" s="4"/>
      <c r="E1" s="4"/>
      <c r="F1" s="4"/>
      <c r="G1" s="4"/>
      <c r="H1" s="4"/>
      <c r="I1" s="5"/>
      <c r="J1" s="5"/>
      <c r="K1" s="5"/>
      <c r="L1" s="5"/>
      <c r="M1" s="5"/>
    </row>
    <row r="2" spans="1:13" ht="18">
      <c r="A2" s="3" t="s">
        <v>100</v>
      </c>
      <c r="B2" s="4"/>
      <c r="C2" s="4"/>
      <c r="D2" s="4"/>
      <c r="E2" s="4"/>
      <c r="F2" s="3" t="s">
        <v>217</v>
      </c>
      <c r="G2" s="3"/>
      <c r="H2" s="4"/>
      <c r="I2" s="5"/>
      <c r="J2" s="5"/>
      <c r="K2" s="5"/>
      <c r="L2" s="5"/>
      <c r="M2" s="5"/>
    </row>
    <row r="3" spans="1:13" ht="13.5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2.75">
      <c r="A4" s="7" t="s">
        <v>0</v>
      </c>
      <c r="B4" s="8" t="s">
        <v>152</v>
      </c>
      <c r="C4" s="9"/>
      <c r="D4" s="10"/>
      <c r="E4" s="5"/>
      <c r="F4" s="5"/>
      <c r="G4" s="5"/>
      <c r="H4" s="5"/>
      <c r="I4" s="5"/>
      <c r="J4" s="5"/>
      <c r="K4" s="5"/>
      <c r="L4" s="5"/>
      <c r="M4" s="5"/>
    </row>
    <row r="5" spans="1:13" ht="12.75">
      <c r="A5" s="5"/>
      <c r="B5" s="11"/>
      <c r="C5" s="12"/>
      <c r="D5" s="13"/>
      <c r="E5" s="5"/>
      <c r="F5" s="5"/>
      <c r="G5" s="5"/>
      <c r="H5" s="5"/>
      <c r="I5" s="5"/>
      <c r="J5" s="5"/>
      <c r="K5" s="5"/>
      <c r="L5" s="5"/>
      <c r="M5" s="5"/>
    </row>
    <row r="6" spans="1:13" ht="12.75">
      <c r="A6" s="5"/>
      <c r="B6" s="14"/>
      <c r="C6" s="207">
        <v>3669350</v>
      </c>
      <c r="D6" s="13"/>
      <c r="E6" s="5"/>
      <c r="F6" s="5"/>
      <c r="G6" s="5"/>
      <c r="H6" s="5"/>
      <c r="I6" s="5"/>
      <c r="J6" s="5"/>
      <c r="K6" s="5"/>
      <c r="L6" s="5"/>
      <c r="M6" s="5"/>
    </row>
    <row r="7" spans="1:13" ht="13.5" thickBot="1">
      <c r="A7" s="5"/>
      <c r="B7" s="15"/>
      <c r="C7" s="16"/>
      <c r="D7" s="17"/>
      <c r="E7" s="5"/>
      <c r="F7" s="5"/>
      <c r="G7" s="5"/>
      <c r="H7" s="5"/>
      <c r="I7" s="5"/>
      <c r="J7" s="5"/>
      <c r="K7" s="5"/>
      <c r="L7" s="5"/>
      <c r="M7" s="5"/>
    </row>
    <row r="8" spans="1:13" ht="13.5" thickBo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2.75">
      <c r="A9" s="5"/>
      <c r="B9" s="8" t="s">
        <v>1</v>
      </c>
      <c r="C9" s="9"/>
      <c r="D9" s="9"/>
      <c r="E9" s="10"/>
      <c r="F9" s="5"/>
      <c r="G9" s="5"/>
      <c r="H9" s="5"/>
      <c r="I9" s="5"/>
      <c r="J9" s="5"/>
      <c r="K9" s="5"/>
      <c r="L9" s="5"/>
      <c r="M9" s="5"/>
    </row>
    <row r="10" spans="1:13" ht="12.75">
      <c r="A10" s="5"/>
      <c r="B10" s="14"/>
      <c r="C10" s="12"/>
      <c r="D10" s="18" t="s">
        <v>2</v>
      </c>
      <c r="E10" s="19" t="s">
        <v>3</v>
      </c>
      <c r="F10" s="5"/>
      <c r="G10" s="5"/>
      <c r="H10" s="5"/>
      <c r="I10" s="5"/>
      <c r="J10" s="5"/>
      <c r="K10" s="5"/>
      <c r="L10" s="5"/>
      <c r="M10" s="5"/>
    </row>
    <row r="11" spans="1:13" ht="12.75">
      <c r="A11" s="5"/>
      <c r="B11" s="14" t="s">
        <v>153</v>
      </c>
      <c r="C11" s="12"/>
      <c r="D11" s="1">
        <f>+E11/C6*100</f>
        <v>41.900009538474116</v>
      </c>
      <c r="E11" s="207">
        <v>1537458</v>
      </c>
      <c r="F11" s="20"/>
      <c r="G11" s="5"/>
      <c r="H11" s="118"/>
      <c r="I11" s="117"/>
      <c r="J11" s="5"/>
      <c r="K11" s="5"/>
      <c r="L11" s="5"/>
      <c r="M11" s="5"/>
    </row>
    <row r="12" spans="1:13" ht="13.5" thickBot="1">
      <c r="A12" s="5"/>
      <c r="B12" s="15" t="s">
        <v>154</v>
      </c>
      <c r="C12" s="16"/>
      <c r="D12" s="2">
        <f>+E12/C6*100</f>
        <v>58.099990461525884</v>
      </c>
      <c r="E12" s="214">
        <f>+C6-E11</f>
        <v>2131892</v>
      </c>
      <c r="F12" s="5"/>
      <c r="G12" s="5"/>
      <c r="H12" s="118"/>
      <c r="I12" s="117"/>
      <c r="J12" s="5"/>
      <c r="K12" s="5"/>
      <c r="L12" s="5"/>
      <c r="M12" s="5"/>
    </row>
    <row r="13" spans="1:13" ht="12.75">
      <c r="A13" s="5"/>
      <c r="B13" s="12"/>
      <c r="C13" s="12"/>
      <c r="D13" s="18"/>
      <c r="E13" s="21"/>
      <c r="F13" s="5"/>
      <c r="G13" s="5"/>
      <c r="H13" s="5"/>
      <c r="I13" s="5"/>
      <c r="J13" s="5"/>
      <c r="K13" s="5"/>
      <c r="L13" s="5"/>
      <c r="M13" s="5"/>
    </row>
    <row r="14" spans="1:13" ht="13.5" thickBot="1">
      <c r="A14" s="5"/>
      <c r="B14" s="12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5.75">
      <c r="A15" s="7" t="s">
        <v>4</v>
      </c>
      <c r="B15" s="22" t="s">
        <v>103</v>
      </c>
      <c r="C15" s="9"/>
      <c r="D15" s="9"/>
      <c r="E15" s="9"/>
      <c r="F15" s="9"/>
      <c r="G15" s="9"/>
      <c r="H15" s="10"/>
      <c r="I15" s="12"/>
      <c r="J15" s="12"/>
      <c r="K15" s="5"/>
      <c r="L15" s="5"/>
      <c r="M15" s="5"/>
    </row>
    <row r="16" spans="1:13" ht="12.75">
      <c r="A16" s="5"/>
      <c r="B16" s="11" t="s">
        <v>108</v>
      </c>
      <c r="C16" s="12"/>
      <c r="D16" s="23" t="s">
        <v>5</v>
      </c>
      <c r="E16" s="24" t="s">
        <v>77</v>
      </c>
      <c r="F16" s="23" t="s">
        <v>6</v>
      </c>
      <c r="G16" s="23" t="s">
        <v>13</v>
      </c>
      <c r="H16" s="25" t="s">
        <v>51</v>
      </c>
      <c r="I16" s="26"/>
      <c r="J16" s="12"/>
      <c r="K16" s="5"/>
      <c r="L16" s="5"/>
      <c r="M16" s="5"/>
    </row>
    <row r="17" spans="1:13" ht="12.75">
      <c r="A17" s="5"/>
      <c r="B17" s="11"/>
      <c r="C17" s="12"/>
      <c r="D17" s="27" t="s">
        <v>7</v>
      </c>
      <c r="E17" s="28" t="s">
        <v>78</v>
      </c>
      <c r="F17" s="27" t="s">
        <v>8</v>
      </c>
      <c r="G17" s="27" t="s">
        <v>52</v>
      </c>
      <c r="H17" s="29" t="s">
        <v>54</v>
      </c>
      <c r="I17" s="26"/>
      <c r="J17" s="12"/>
      <c r="K17" s="5"/>
      <c r="L17" s="5"/>
      <c r="M17" s="5"/>
    </row>
    <row r="18" spans="1:13" ht="12.75">
      <c r="A18" s="5"/>
      <c r="B18" s="11"/>
      <c r="C18" s="12"/>
      <c r="D18" s="27" t="s">
        <v>9</v>
      </c>
      <c r="E18" s="30" t="s">
        <v>81</v>
      </c>
      <c r="F18" s="27" t="s">
        <v>10</v>
      </c>
      <c r="G18" s="31"/>
      <c r="H18" s="32"/>
      <c r="I18" s="26"/>
      <c r="J18" s="12"/>
      <c r="K18" s="5"/>
      <c r="L18" s="5"/>
      <c r="M18" s="5"/>
    </row>
    <row r="19" spans="1:13" ht="12.75">
      <c r="A19" s="5"/>
      <c r="B19" s="14" t="s">
        <v>85</v>
      </c>
      <c r="C19" s="12"/>
      <c r="D19" s="207">
        <v>5</v>
      </c>
      <c r="E19" s="33">
        <f>(D19/($D$19+$D$20+$D$21+$D$22+$D$23+$D$25+$D$27+$D$28+$D$29+$D$30+$D$31+$D$32)*(17-($E$24+$E$26)))</f>
        <v>1.24</v>
      </c>
      <c r="F19" s="34">
        <f>(E19/100)*E11</f>
        <v>19064.479199999998</v>
      </c>
      <c r="G19" s="34">
        <f>(F19*30/100)</f>
        <v>5719.34376</v>
      </c>
      <c r="H19" s="35">
        <f aca="true" t="shared" si="0" ref="H19:H32">(F19*100/100)</f>
        <v>19064.479199999998</v>
      </c>
      <c r="I19" s="36"/>
      <c r="J19" s="12"/>
      <c r="K19" s="5"/>
      <c r="L19" s="5"/>
      <c r="M19" s="5"/>
    </row>
    <row r="20" spans="1:13" ht="12.75">
      <c r="A20" s="5"/>
      <c r="B20" s="14" t="s">
        <v>86</v>
      </c>
      <c r="C20" s="12"/>
      <c r="D20" s="207">
        <v>4</v>
      </c>
      <c r="E20" s="33">
        <f>(D20/($D$19+$D$20+$D$21+$D$22+$D$23+$D$25+$D$27+$D$28+$D$29+$D$30+$D$31+$D$32)*(17-($E$24+$E$26)))</f>
        <v>0.992</v>
      </c>
      <c r="F20" s="34">
        <f>(E20/100)*E11</f>
        <v>15251.58336</v>
      </c>
      <c r="G20" s="34">
        <f>(F20*20/100)</f>
        <v>3050.3166720000004</v>
      </c>
      <c r="H20" s="35">
        <f t="shared" si="0"/>
        <v>15251.58336</v>
      </c>
      <c r="I20" s="18"/>
      <c r="J20" s="12"/>
      <c r="K20" s="5"/>
      <c r="L20" s="5"/>
      <c r="M20" s="5"/>
    </row>
    <row r="21" spans="1:13" ht="12.75">
      <c r="A21" s="5"/>
      <c r="B21" s="14" t="s">
        <v>87</v>
      </c>
      <c r="C21" s="12"/>
      <c r="D21" s="207">
        <v>6</v>
      </c>
      <c r="E21" s="33">
        <f>(D21/($D$19+$D$20+$D$21+$D$22+$D$23+$D$25+$D$27+$D$28+$D$29+$D$30+$D$31+$D$32)*(17-($E$24+$E$26)))</f>
        <v>1.488</v>
      </c>
      <c r="F21" s="34">
        <f>(E21/100)*E11</f>
        <v>22877.37504</v>
      </c>
      <c r="G21" s="34">
        <f>(F21*20/100)</f>
        <v>4575.475007999999</v>
      </c>
      <c r="H21" s="35">
        <f t="shared" si="0"/>
        <v>22877.37504</v>
      </c>
      <c r="I21" s="18"/>
      <c r="J21" s="12"/>
      <c r="K21" s="5"/>
      <c r="L21" s="5"/>
      <c r="M21" s="5"/>
    </row>
    <row r="22" spans="1:13" ht="12.75">
      <c r="A22" s="5"/>
      <c r="B22" s="14" t="s">
        <v>88</v>
      </c>
      <c r="C22" s="12"/>
      <c r="D22" s="207">
        <v>5</v>
      </c>
      <c r="E22" s="33">
        <f>(D22/($D$19+$D$20+$D$21+$D$22+$D$23+$D$25+$D$27+$D$28+$D$29+$D$30+$D$31+$D$32)*(17-($E$24+$E$26)))</f>
        <v>1.24</v>
      </c>
      <c r="F22" s="34">
        <f>(E22/100)*E11</f>
        <v>19064.479199999998</v>
      </c>
      <c r="G22" s="34">
        <f>(F22*10/100)</f>
        <v>1906.4479199999998</v>
      </c>
      <c r="H22" s="35">
        <f t="shared" si="0"/>
        <v>19064.479199999998</v>
      </c>
      <c r="I22" s="18"/>
      <c r="J22" s="12"/>
      <c r="K22" s="5"/>
      <c r="L22" s="5"/>
      <c r="M22" s="5"/>
    </row>
    <row r="23" spans="1:13" ht="12.75">
      <c r="A23" s="5"/>
      <c r="B23" s="14" t="s">
        <v>89</v>
      </c>
      <c r="C23" s="12"/>
      <c r="D23" s="207">
        <v>4</v>
      </c>
      <c r="E23" s="33">
        <f>(D23/($D$19+$D$20+$D$21+$D$22+$D$23+$D$25+$D$27+$D$28+$D$29+$D$30+$D$31+$D$32)*(17-($E$24+$E$26)))</f>
        <v>0.992</v>
      </c>
      <c r="F23" s="34">
        <f>(E23/100)*E11</f>
        <v>15251.58336</v>
      </c>
      <c r="G23" s="34">
        <f>(F23*10/100)</f>
        <v>1525.1583360000002</v>
      </c>
      <c r="H23" s="35">
        <f t="shared" si="0"/>
        <v>15251.58336</v>
      </c>
      <c r="I23" s="18"/>
      <c r="J23" s="12"/>
      <c r="K23" s="5"/>
      <c r="L23" s="5"/>
      <c r="M23" s="5"/>
    </row>
    <row r="24" spans="1:13" ht="12.75">
      <c r="A24" s="5"/>
      <c r="B24" s="14" t="s">
        <v>90</v>
      </c>
      <c r="C24" s="12"/>
      <c r="D24" s="207">
        <v>0.5</v>
      </c>
      <c r="E24" s="33">
        <f>(D24*1)</f>
        <v>0.5</v>
      </c>
      <c r="F24" s="34">
        <f>(E24/100)*E11</f>
        <v>7687.29</v>
      </c>
      <c r="G24" s="34">
        <f>(F24*50/100)</f>
        <v>3843.645</v>
      </c>
      <c r="H24" s="35">
        <f t="shared" si="0"/>
        <v>7687.29</v>
      </c>
      <c r="I24" s="18"/>
      <c r="J24" s="12"/>
      <c r="K24" s="5"/>
      <c r="L24" s="5"/>
      <c r="M24" s="5"/>
    </row>
    <row r="25" spans="1:13" ht="12.75">
      <c r="A25" s="5"/>
      <c r="B25" s="14" t="s">
        <v>91</v>
      </c>
      <c r="C25" s="12"/>
      <c r="D25" s="207">
        <v>8</v>
      </c>
      <c r="E25" s="33">
        <f>(D25/($D$19+$D$20+$D$21+$D$22+$D$23+$D$25+$D$27+$D$28+$D$29+$D$30+$D$31+$D$32)*(17-($E$24+$E$26)))</f>
        <v>1.984</v>
      </c>
      <c r="F25" s="34">
        <f>(E25/100)*E11</f>
        <v>30503.16672</v>
      </c>
      <c r="G25" s="34">
        <f>(F25*30/100)</f>
        <v>9150.950016</v>
      </c>
      <c r="H25" s="35">
        <f t="shared" si="0"/>
        <v>30503.16672</v>
      </c>
      <c r="I25" s="18"/>
      <c r="J25" s="12"/>
      <c r="K25" s="5"/>
      <c r="L25" s="5"/>
      <c r="M25" s="5"/>
    </row>
    <row r="26" spans="1:13" ht="12.75">
      <c r="A26" s="5"/>
      <c r="B26" s="14" t="s">
        <v>92</v>
      </c>
      <c r="C26" s="12"/>
      <c r="D26" s="207">
        <v>1</v>
      </c>
      <c r="E26" s="33">
        <f>(D26*1)</f>
        <v>1</v>
      </c>
      <c r="F26" s="34">
        <f>(E26/100)*E11</f>
        <v>15374.58</v>
      </c>
      <c r="G26" s="34">
        <f>(F26*50/100)</f>
        <v>7687.29</v>
      </c>
      <c r="H26" s="35">
        <f t="shared" si="0"/>
        <v>15374.58</v>
      </c>
      <c r="I26" s="18"/>
      <c r="J26" s="12"/>
      <c r="K26" s="5"/>
      <c r="L26" s="5"/>
      <c r="M26" s="5"/>
    </row>
    <row r="27" spans="1:13" ht="12.75">
      <c r="A27" s="5"/>
      <c r="B27" s="14" t="s">
        <v>126</v>
      </c>
      <c r="C27" s="12"/>
      <c r="D27" s="207">
        <v>0.5</v>
      </c>
      <c r="E27" s="33">
        <f aca="true" t="shared" si="1" ref="E27:E32">(D27/($D$19+$D$20+$D$21+$D$22+$D$23+$D$25+$D$27+$D$28+$D$29+$D$30+$D$31+$D$32)*(17-($E$24+$E$26)))</f>
        <v>0.124</v>
      </c>
      <c r="F27" s="34">
        <f>(E27/100)*E12</f>
        <v>2643.54608</v>
      </c>
      <c r="G27" s="34">
        <f>(F27*10/100)</f>
        <v>264.354608</v>
      </c>
      <c r="H27" s="35">
        <f t="shared" si="0"/>
        <v>2643.54608</v>
      </c>
      <c r="I27" s="18"/>
      <c r="J27" s="12"/>
      <c r="K27" s="5"/>
      <c r="L27" s="5"/>
      <c r="M27" s="5"/>
    </row>
    <row r="28" spans="1:13" ht="12.75">
      <c r="A28" s="5"/>
      <c r="B28" s="14" t="s">
        <v>93</v>
      </c>
      <c r="C28" s="12"/>
      <c r="D28" s="207">
        <v>3</v>
      </c>
      <c r="E28" s="33">
        <f t="shared" si="1"/>
        <v>0.744</v>
      </c>
      <c r="F28" s="34">
        <f>(E28/100)*E11</f>
        <v>11438.68752</v>
      </c>
      <c r="G28" s="34">
        <f>(F28*10/100)</f>
        <v>1143.8687519999999</v>
      </c>
      <c r="H28" s="35">
        <f t="shared" si="0"/>
        <v>11438.68752</v>
      </c>
      <c r="I28" s="18"/>
      <c r="J28" s="12"/>
      <c r="K28" s="5"/>
      <c r="L28" s="5"/>
      <c r="M28" s="5"/>
    </row>
    <row r="29" spans="1:13" ht="12.75">
      <c r="A29" s="5"/>
      <c r="B29" s="14" t="s">
        <v>94</v>
      </c>
      <c r="C29" s="12"/>
      <c r="D29" s="207">
        <v>3</v>
      </c>
      <c r="E29" s="33">
        <f t="shared" si="1"/>
        <v>0.744</v>
      </c>
      <c r="F29" s="34">
        <f>(E29/100)*$E$11</f>
        <v>11438.68752</v>
      </c>
      <c r="G29" s="34">
        <f>(F29*10/100)</f>
        <v>1143.8687519999999</v>
      </c>
      <c r="H29" s="35">
        <f t="shared" si="0"/>
        <v>11438.68752</v>
      </c>
      <c r="I29" s="12"/>
      <c r="J29" s="5"/>
      <c r="K29" s="5"/>
      <c r="L29" s="5"/>
      <c r="M29" s="5"/>
    </row>
    <row r="30" spans="1:13" ht="12.75">
      <c r="A30" s="5"/>
      <c r="B30" s="14" t="s">
        <v>95</v>
      </c>
      <c r="C30" s="12"/>
      <c r="D30" s="207">
        <v>5</v>
      </c>
      <c r="E30" s="33">
        <f t="shared" si="1"/>
        <v>1.24</v>
      </c>
      <c r="F30" s="34">
        <f>(E30/100)*$E$11</f>
        <v>19064.479199999998</v>
      </c>
      <c r="G30" s="34">
        <f>(F30*10/100)</f>
        <v>1906.4479199999998</v>
      </c>
      <c r="H30" s="35">
        <f t="shared" si="0"/>
        <v>19064.479199999998</v>
      </c>
      <c r="I30" s="12"/>
      <c r="J30" s="5"/>
      <c r="K30" s="5"/>
      <c r="L30" s="5"/>
      <c r="M30" s="5"/>
    </row>
    <row r="31" spans="1:13" ht="12.75">
      <c r="A31" s="5"/>
      <c r="B31" s="14" t="s">
        <v>96</v>
      </c>
      <c r="C31" s="12"/>
      <c r="D31" s="207">
        <v>11</v>
      </c>
      <c r="E31" s="33">
        <f t="shared" si="1"/>
        <v>2.7279999999999998</v>
      </c>
      <c r="F31" s="34">
        <f>(E31/100)*$E$11</f>
        <v>41941.85424</v>
      </c>
      <c r="G31" s="34">
        <f>(F31*10/100)</f>
        <v>4194.185424</v>
      </c>
      <c r="H31" s="35">
        <f t="shared" si="0"/>
        <v>41941.85424</v>
      </c>
      <c r="I31" s="12"/>
      <c r="J31" s="5"/>
      <c r="K31" s="5"/>
      <c r="L31" s="5"/>
      <c r="M31" s="5"/>
    </row>
    <row r="32" spans="1:13" ht="12.75">
      <c r="A32" s="5"/>
      <c r="B32" s="14" t="s">
        <v>147</v>
      </c>
      <c r="C32" s="12"/>
      <c r="D32" s="207">
        <v>8</v>
      </c>
      <c r="E32" s="33">
        <f t="shared" si="1"/>
        <v>1.984</v>
      </c>
      <c r="F32" s="34">
        <f>(E32/100)*$E$11</f>
        <v>30503.16672</v>
      </c>
      <c r="G32" s="34">
        <f>(F32*20/100)</f>
        <v>6100.633344000001</v>
      </c>
      <c r="H32" s="35">
        <f t="shared" si="0"/>
        <v>30503.16672</v>
      </c>
      <c r="I32" s="12"/>
      <c r="J32" s="5"/>
      <c r="K32" s="5"/>
      <c r="L32" s="5"/>
      <c r="M32" s="5"/>
    </row>
    <row r="33" spans="1:13" ht="13.5" thickBot="1">
      <c r="A33" s="5"/>
      <c r="B33" s="37" t="s">
        <v>3</v>
      </c>
      <c r="C33" s="38"/>
      <c r="D33" s="39">
        <f>SUM(D19:D32)</f>
        <v>64</v>
      </c>
      <c r="E33" s="40">
        <f>SUM(E19:E32)</f>
        <v>17</v>
      </c>
      <c r="F33" s="41">
        <f>SUM(F19:F32)</f>
        <v>262104.95816</v>
      </c>
      <c r="G33" s="41">
        <f>SUM(G19:G32)</f>
        <v>52211.985512000014</v>
      </c>
      <c r="H33" s="41">
        <f>SUM(H19:H32)</f>
        <v>262104.95816</v>
      </c>
      <c r="I33" s="42"/>
      <c r="J33" s="12"/>
      <c r="K33" s="12"/>
      <c r="L33" s="12"/>
      <c r="M33" s="5"/>
    </row>
    <row r="34" spans="1:13" ht="12.75">
      <c r="A34" s="5"/>
      <c r="B34" s="43" t="s">
        <v>98</v>
      </c>
      <c r="C34" s="12"/>
      <c r="D34" s="12"/>
      <c r="E34" s="18"/>
      <c r="F34" s="44"/>
      <c r="G34" s="18"/>
      <c r="H34" s="44"/>
      <c r="I34" s="5"/>
      <c r="J34" s="5"/>
      <c r="K34" s="5"/>
      <c r="L34" s="5"/>
      <c r="M34" s="5"/>
    </row>
    <row r="35" spans="1:13" ht="12.75">
      <c r="A35" s="5"/>
      <c r="B35" s="43" t="s">
        <v>47</v>
      </c>
      <c r="C35" s="12"/>
      <c r="D35" s="12"/>
      <c r="E35" s="18"/>
      <c r="F35" s="44"/>
      <c r="G35" s="18"/>
      <c r="H35" s="44"/>
      <c r="I35" s="5"/>
      <c r="J35" s="5"/>
      <c r="K35" s="5"/>
      <c r="L35" s="5"/>
      <c r="M35" s="5"/>
    </row>
    <row r="36" spans="1:13" ht="12.75">
      <c r="A36" s="5"/>
      <c r="B36" s="43" t="s">
        <v>53</v>
      </c>
      <c r="C36" s="12"/>
      <c r="D36" s="12"/>
      <c r="E36" s="18"/>
      <c r="F36" s="44"/>
      <c r="G36" s="18"/>
      <c r="H36" s="44"/>
      <c r="I36" s="5"/>
      <c r="J36" s="5"/>
      <c r="K36" s="5"/>
      <c r="L36" s="5"/>
      <c r="M36" s="5"/>
    </row>
    <row r="37" spans="1:13" ht="12.75">
      <c r="A37" s="5"/>
      <c r="B37" s="43" t="s">
        <v>128</v>
      </c>
      <c r="C37" s="12"/>
      <c r="D37" s="12"/>
      <c r="E37" s="18"/>
      <c r="F37" s="44"/>
      <c r="G37" s="18"/>
      <c r="H37" s="44"/>
      <c r="I37" s="5"/>
      <c r="J37" s="5"/>
      <c r="K37" s="5"/>
      <c r="L37" s="5"/>
      <c r="M37" s="5"/>
    </row>
    <row r="38" spans="1:13" ht="12.75">
      <c r="A38" s="5"/>
      <c r="B38" s="43" t="s">
        <v>127</v>
      </c>
      <c r="C38" s="12"/>
      <c r="D38" s="12"/>
      <c r="E38" s="18"/>
      <c r="F38" s="44"/>
      <c r="G38" s="18"/>
      <c r="H38" s="44"/>
      <c r="I38" s="5"/>
      <c r="J38" s="5"/>
      <c r="K38" s="5"/>
      <c r="L38" s="5"/>
      <c r="M38" s="5"/>
    </row>
    <row r="39" spans="1:13" ht="12.75">
      <c r="A39" s="5"/>
      <c r="B39" s="43" t="s">
        <v>148</v>
      </c>
      <c r="C39" s="12"/>
      <c r="D39" s="12"/>
      <c r="E39" s="18"/>
      <c r="F39" s="44"/>
      <c r="G39" s="18"/>
      <c r="H39" s="44"/>
      <c r="I39" s="5"/>
      <c r="J39" s="5"/>
      <c r="K39" s="5"/>
      <c r="L39" s="5"/>
      <c r="M39" s="5"/>
    </row>
    <row r="40" spans="1:13" ht="12.75">
      <c r="A40" s="5"/>
      <c r="B40" s="43" t="s">
        <v>97</v>
      </c>
      <c r="C40" s="12"/>
      <c r="D40" s="12"/>
      <c r="E40" s="18"/>
      <c r="F40" s="44"/>
      <c r="G40" s="18"/>
      <c r="H40" s="44"/>
      <c r="I40" s="5"/>
      <c r="J40" s="5"/>
      <c r="K40" s="5"/>
      <c r="L40" s="5"/>
      <c r="M40" s="5"/>
    </row>
    <row r="41" spans="1:13" ht="12.75">
      <c r="A41" s="5"/>
      <c r="B41" s="43" t="s">
        <v>82</v>
      </c>
      <c r="C41" s="12"/>
      <c r="D41" s="12"/>
      <c r="E41" s="18"/>
      <c r="F41" s="44"/>
      <c r="G41" s="18"/>
      <c r="H41" s="44"/>
      <c r="I41" s="5"/>
      <c r="J41" s="5"/>
      <c r="K41" s="5"/>
      <c r="L41" s="5"/>
      <c r="M41" s="5"/>
    </row>
    <row r="42" spans="1:13" ht="12.75">
      <c r="A42" s="5"/>
      <c r="B42" s="45"/>
      <c r="C42" s="45"/>
      <c r="D42" s="45"/>
      <c r="E42" s="18"/>
      <c r="F42" s="44"/>
      <c r="G42" s="18"/>
      <c r="H42" s="44"/>
      <c r="I42" s="5"/>
      <c r="J42" s="5"/>
      <c r="K42" s="5"/>
      <c r="L42" s="5"/>
      <c r="M42" s="5"/>
    </row>
    <row r="43" spans="1:13" ht="12.75">
      <c r="A43" s="5"/>
      <c r="B43" s="43"/>
      <c r="C43" s="12"/>
      <c r="D43" s="12"/>
      <c r="E43" s="18"/>
      <c r="F43" s="44"/>
      <c r="G43" s="18"/>
      <c r="H43" s="44"/>
      <c r="I43" s="5"/>
      <c r="J43" s="5"/>
      <c r="K43" s="5"/>
      <c r="L43" s="5"/>
      <c r="M43" s="5"/>
    </row>
    <row r="44" spans="1:13" ht="16.5" thickBot="1">
      <c r="A44" s="7" t="s">
        <v>11</v>
      </c>
      <c r="B44" s="46" t="s">
        <v>235</v>
      </c>
      <c r="C44" s="47"/>
      <c r="D44" s="47"/>
      <c r="E44" s="47"/>
      <c r="F44" s="47"/>
      <c r="G44" s="47"/>
      <c r="H44" s="47"/>
      <c r="I44" s="47"/>
      <c r="J44" s="47"/>
      <c r="K44" s="5"/>
      <c r="L44" s="5"/>
      <c r="M44" s="5"/>
    </row>
    <row r="45" spans="1:13" ht="15.75">
      <c r="A45" s="48"/>
      <c r="B45" s="22" t="s">
        <v>101</v>
      </c>
      <c r="C45" s="9"/>
      <c r="D45" s="9"/>
      <c r="E45" s="9"/>
      <c r="F45" s="9"/>
      <c r="G45" s="9"/>
      <c r="H45" s="9"/>
      <c r="I45" s="9"/>
      <c r="J45" s="10"/>
      <c r="K45" s="5"/>
      <c r="L45" s="5"/>
      <c r="M45" s="5"/>
    </row>
    <row r="46" spans="1:13" ht="15.75">
      <c r="A46" s="48"/>
      <c r="B46" s="49" t="s">
        <v>149</v>
      </c>
      <c r="C46" s="50"/>
      <c r="D46" s="50"/>
      <c r="E46" s="50"/>
      <c r="F46" s="50"/>
      <c r="G46" s="50"/>
      <c r="H46" s="50"/>
      <c r="I46" s="50"/>
      <c r="J46" s="51"/>
      <c r="K46" s="5"/>
      <c r="L46" s="5"/>
      <c r="M46" s="5"/>
    </row>
    <row r="47" spans="1:13" ht="13.5" thickBot="1">
      <c r="A47" s="48"/>
      <c r="B47" s="11" t="s">
        <v>48</v>
      </c>
      <c r="C47" s="43"/>
      <c r="D47" s="52" t="s">
        <v>56</v>
      </c>
      <c r="E47" s="53"/>
      <c r="F47" s="27" t="s">
        <v>73</v>
      </c>
      <c r="G47" s="54" t="s">
        <v>61</v>
      </c>
      <c r="H47" s="55"/>
      <c r="I47" s="54" t="s">
        <v>62</v>
      </c>
      <c r="J47" s="56"/>
      <c r="K47" s="5"/>
      <c r="L47" s="5"/>
      <c r="M47" s="5"/>
    </row>
    <row r="48" spans="1:13" ht="12.75">
      <c r="A48" s="48"/>
      <c r="B48" s="11"/>
      <c r="C48" s="43"/>
      <c r="D48" s="57" t="s">
        <v>13</v>
      </c>
      <c r="E48" s="26" t="s">
        <v>51</v>
      </c>
      <c r="F48" s="27" t="s">
        <v>76</v>
      </c>
      <c r="G48" s="58" t="s">
        <v>13</v>
      </c>
      <c r="H48" s="26" t="s">
        <v>51</v>
      </c>
      <c r="I48" s="58" t="s">
        <v>13</v>
      </c>
      <c r="J48" s="59" t="s">
        <v>51</v>
      </c>
      <c r="K48" s="5"/>
      <c r="L48" s="5"/>
      <c r="M48" s="5"/>
    </row>
    <row r="49" spans="1:13" ht="12.75">
      <c r="A49" s="48"/>
      <c r="B49" s="11"/>
      <c r="C49" s="43"/>
      <c r="D49" s="58" t="s">
        <v>49</v>
      </c>
      <c r="E49" s="26" t="s">
        <v>50</v>
      </c>
      <c r="F49" s="60"/>
      <c r="G49" s="57" t="s">
        <v>50</v>
      </c>
      <c r="H49" s="26" t="s">
        <v>50</v>
      </c>
      <c r="I49" s="57" t="s">
        <v>50</v>
      </c>
      <c r="J49" s="59" t="s">
        <v>50</v>
      </c>
      <c r="K49" s="5"/>
      <c r="L49" s="5"/>
      <c r="M49" s="5"/>
    </row>
    <row r="50" spans="1:13" ht="12.75">
      <c r="A50" s="48"/>
      <c r="B50" s="14" t="s">
        <v>85</v>
      </c>
      <c r="C50" s="12"/>
      <c r="D50" s="61">
        <f>($G$19)</f>
        <v>5719.34376</v>
      </c>
      <c r="E50" s="62">
        <f>($H$19)</f>
        <v>19064.479199999998</v>
      </c>
      <c r="F50" s="207">
        <v>0</v>
      </c>
      <c r="G50" s="61">
        <f aca="true" t="shared" si="2" ref="G50:G63">(D50*F50)</f>
        <v>0</v>
      </c>
      <c r="H50" s="63">
        <f aca="true" t="shared" si="3" ref="H50:H63">(E50*F50)</f>
        <v>0</v>
      </c>
      <c r="I50" s="61">
        <f aca="true" t="shared" si="4" ref="I50:J63">(G50/264)</f>
        <v>0</v>
      </c>
      <c r="J50" s="64">
        <f t="shared" si="4"/>
        <v>0</v>
      </c>
      <c r="K50" s="5"/>
      <c r="L50" s="5"/>
      <c r="M50" s="5"/>
    </row>
    <row r="51" spans="1:13" ht="12.75">
      <c r="A51" s="48"/>
      <c r="B51" s="14" t="s">
        <v>86</v>
      </c>
      <c r="C51" s="12"/>
      <c r="D51" s="61">
        <f>($G$20)</f>
        <v>3050.3166720000004</v>
      </c>
      <c r="E51" s="62">
        <f>($H$20)</f>
        <v>15251.58336</v>
      </c>
      <c r="F51" s="207">
        <v>0</v>
      </c>
      <c r="G51" s="61">
        <f t="shared" si="2"/>
        <v>0</v>
      </c>
      <c r="H51" s="63">
        <f t="shared" si="3"/>
        <v>0</v>
      </c>
      <c r="I51" s="61">
        <f t="shared" si="4"/>
        <v>0</v>
      </c>
      <c r="J51" s="64">
        <f t="shared" si="4"/>
        <v>0</v>
      </c>
      <c r="K51" s="5"/>
      <c r="L51" s="5"/>
      <c r="M51" s="5"/>
    </row>
    <row r="52" spans="1:13" ht="12.75">
      <c r="A52" s="48"/>
      <c r="B52" s="14" t="s">
        <v>87</v>
      </c>
      <c r="C52" s="12"/>
      <c r="D52" s="61">
        <f>($G$21)</f>
        <v>4575.475007999999</v>
      </c>
      <c r="E52" s="62">
        <f>($H$21)</f>
        <v>22877.37504</v>
      </c>
      <c r="F52" s="207">
        <v>0</v>
      </c>
      <c r="G52" s="61">
        <f t="shared" si="2"/>
        <v>0</v>
      </c>
      <c r="H52" s="62">
        <f t="shared" si="3"/>
        <v>0</v>
      </c>
      <c r="I52" s="61">
        <f t="shared" si="4"/>
        <v>0</v>
      </c>
      <c r="J52" s="64">
        <f t="shared" si="4"/>
        <v>0</v>
      </c>
      <c r="K52" s="5"/>
      <c r="L52" s="5"/>
      <c r="M52" s="5"/>
    </row>
    <row r="53" spans="1:13" ht="12.75">
      <c r="A53" s="48"/>
      <c r="B53" s="14" t="s">
        <v>88</v>
      </c>
      <c r="C53" s="12"/>
      <c r="D53" s="61">
        <f>($G$22)</f>
        <v>1906.4479199999998</v>
      </c>
      <c r="E53" s="62">
        <f>($H$22)</f>
        <v>19064.479199999998</v>
      </c>
      <c r="F53" s="207">
        <v>0</v>
      </c>
      <c r="G53" s="61">
        <f t="shared" si="2"/>
        <v>0</v>
      </c>
      <c r="H53" s="62">
        <f t="shared" si="3"/>
        <v>0</v>
      </c>
      <c r="I53" s="61">
        <f t="shared" si="4"/>
        <v>0</v>
      </c>
      <c r="J53" s="64">
        <f t="shared" si="4"/>
        <v>0</v>
      </c>
      <c r="K53" s="5"/>
      <c r="L53" s="5"/>
      <c r="M53" s="5"/>
    </row>
    <row r="54" spans="1:13" ht="12.75">
      <c r="A54" s="48"/>
      <c r="B54" s="14" t="s">
        <v>89</v>
      </c>
      <c r="C54" s="12"/>
      <c r="D54" s="61">
        <f>($G$23)</f>
        <v>1525.1583360000002</v>
      </c>
      <c r="E54" s="62">
        <f>($H$23)</f>
        <v>15251.58336</v>
      </c>
      <c r="F54" s="207">
        <v>0</v>
      </c>
      <c r="G54" s="61">
        <f t="shared" si="2"/>
        <v>0</v>
      </c>
      <c r="H54" s="62">
        <f t="shared" si="3"/>
        <v>0</v>
      </c>
      <c r="I54" s="61">
        <f t="shared" si="4"/>
        <v>0</v>
      </c>
      <c r="J54" s="64">
        <f t="shared" si="4"/>
        <v>0</v>
      </c>
      <c r="K54" s="5"/>
      <c r="L54" s="5"/>
      <c r="M54" s="5"/>
    </row>
    <row r="55" spans="1:13" ht="12.75">
      <c r="A55" s="48"/>
      <c r="B55" s="14" t="s">
        <v>90</v>
      </c>
      <c r="C55" s="12"/>
      <c r="D55" s="61">
        <f>($G$24)</f>
        <v>3843.645</v>
      </c>
      <c r="E55" s="62">
        <f>($H$24)</f>
        <v>7687.29</v>
      </c>
      <c r="F55" s="207">
        <v>2</v>
      </c>
      <c r="G55" s="61">
        <f t="shared" si="2"/>
        <v>7687.29</v>
      </c>
      <c r="H55" s="62">
        <f t="shared" si="3"/>
        <v>15374.58</v>
      </c>
      <c r="I55" s="61">
        <f t="shared" si="4"/>
        <v>29.118522727272726</v>
      </c>
      <c r="J55" s="64">
        <f t="shared" si="4"/>
        <v>58.23704545454545</v>
      </c>
      <c r="K55" s="5"/>
      <c r="L55" s="5"/>
      <c r="M55" s="5"/>
    </row>
    <row r="56" spans="1:13" ht="12.75">
      <c r="A56" s="48"/>
      <c r="B56" s="14" t="s">
        <v>91</v>
      </c>
      <c r="C56" s="12"/>
      <c r="D56" s="61">
        <f>($G$25)</f>
        <v>9150.950016</v>
      </c>
      <c r="E56" s="62">
        <f>($H$25)</f>
        <v>30503.16672</v>
      </c>
      <c r="F56" s="207">
        <v>1</v>
      </c>
      <c r="G56" s="61">
        <f t="shared" si="2"/>
        <v>9150.950016</v>
      </c>
      <c r="H56" s="62">
        <f t="shared" si="3"/>
        <v>30503.16672</v>
      </c>
      <c r="I56" s="61">
        <f t="shared" si="4"/>
        <v>34.66268945454546</v>
      </c>
      <c r="J56" s="64">
        <f t="shared" si="4"/>
        <v>115.54229818181818</v>
      </c>
      <c r="K56" s="5"/>
      <c r="L56" s="5"/>
      <c r="M56" s="5"/>
    </row>
    <row r="57" spans="1:13" ht="12.75">
      <c r="A57" s="48"/>
      <c r="B57" s="14" t="s">
        <v>92</v>
      </c>
      <c r="C57" s="12"/>
      <c r="D57" s="61">
        <f>($G$26)</f>
        <v>7687.29</v>
      </c>
      <c r="E57" s="62">
        <f>($H$26)</f>
        <v>15374.58</v>
      </c>
      <c r="F57" s="207">
        <v>2</v>
      </c>
      <c r="G57" s="61">
        <f t="shared" si="2"/>
        <v>15374.58</v>
      </c>
      <c r="H57" s="62">
        <f t="shared" si="3"/>
        <v>30749.16</v>
      </c>
      <c r="I57" s="61">
        <f t="shared" si="4"/>
        <v>58.23704545454545</v>
      </c>
      <c r="J57" s="64">
        <f t="shared" si="4"/>
        <v>116.4740909090909</v>
      </c>
      <c r="K57" s="5"/>
      <c r="L57" s="5"/>
      <c r="M57" s="5"/>
    </row>
    <row r="58" spans="1:13" ht="12.75">
      <c r="A58" s="48"/>
      <c r="B58" s="14" t="s">
        <v>126</v>
      </c>
      <c r="C58" s="12"/>
      <c r="D58" s="61">
        <f>($G$27)</f>
        <v>264.354608</v>
      </c>
      <c r="E58" s="62">
        <f>($H$27)</f>
        <v>2643.54608</v>
      </c>
      <c r="F58" s="207">
        <v>0</v>
      </c>
      <c r="G58" s="61">
        <f t="shared" si="2"/>
        <v>0</v>
      </c>
      <c r="H58" s="62">
        <f t="shared" si="3"/>
        <v>0</v>
      </c>
      <c r="I58" s="61">
        <f t="shared" si="4"/>
        <v>0</v>
      </c>
      <c r="J58" s="64">
        <f t="shared" si="4"/>
        <v>0</v>
      </c>
      <c r="K58" s="5"/>
      <c r="L58" s="5"/>
      <c r="M58" s="5"/>
    </row>
    <row r="59" spans="1:13" ht="12.75">
      <c r="A59" s="48"/>
      <c r="B59" s="14" t="s">
        <v>93</v>
      </c>
      <c r="C59" s="12"/>
      <c r="D59" s="61">
        <f>($G$28)</f>
        <v>1143.8687519999999</v>
      </c>
      <c r="E59" s="62">
        <f>($H$28)</f>
        <v>11438.68752</v>
      </c>
      <c r="F59" s="207">
        <v>0</v>
      </c>
      <c r="G59" s="61">
        <f t="shared" si="2"/>
        <v>0</v>
      </c>
      <c r="H59" s="62">
        <f t="shared" si="3"/>
        <v>0</v>
      </c>
      <c r="I59" s="61">
        <f t="shared" si="4"/>
        <v>0</v>
      </c>
      <c r="J59" s="64">
        <f t="shared" si="4"/>
        <v>0</v>
      </c>
      <c r="K59" s="5"/>
      <c r="L59" s="5"/>
      <c r="M59" s="5"/>
    </row>
    <row r="60" spans="1:13" ht="12.75">
      <c r="A60" s="48"/>
      <c r="B60" s="14" t="s">
        <v>94</v>
      </c>
      <c r="C60" s="12"/>
      <c r="D60" s="61">
        <f>($G$29)</f>
        <v>1143.8687519999999</v>
      </c>
      <c r="E60" s="62">
        <f>($H$29)</f>
        <v>11438.68752</v>
      </c>
      <c r="F60" s="207">
        <v>0</v>
      </c>
      <c r="G60" s="61">
        <f t="shared" si="2"/>
        <v>0</v>
      </c>
      <c r="H60" s="62">
        <f t="shared" si="3"/>
        <v>0</v>
      </c>
      <c r="I60" s="61">
        <f t="shared" si="4"/>
        <v>0</v>
      </c>
      <c r="J60" s="64">
        <f t="shared" si="4"/>
        <v>0</v>
      </c>
      <c r="K60" s="5"/>
      <c r="L60" s="5"/>
      <c r="M60" s="5"/>
    </row>
    <row r="61" spans="1:13" ht="12.75">
      <c r="A61" s="48"/>
      <c r="B61" s="14" t="s">
        <v>95</v>
      </c>
      <c r="C61" s="12"/>
      <c r="D61" s="61">
        <f>($G$30)</f>
        <v>1906.4479199999998</v>
      </c>
      <c r="E61" s="62">
        <f>($H$30)</f>
        <v>19064.479199999998</v>
      </c>
      <c r="F61" s="207">
        <v>0</v>
      </c>
      <c r="G61" s="61">
        <f t="shared" si="2"/>
        <v>0</v>
      </c>
      <c r="H61" s="62">
        <f t="shared" si="3"/>
        <v>0</v>
      </c>
      <c r="I61" s="61">
        <f t="shared" si="4"/>
        <v>0</v>
      </c>
      <c r="J61" s="64">
        <f t="shared" si="4"/>
        <v>0</v>
      </c>
      <c r="K61" s="5"/>
      <c r="L61" s="5"/>
      <c r="M61" s="5"/>
    </row>
    <row r="62" spans="1:13" ht="12.75">
      <c r="A62" s="48"/>
      <c r="B62" s="14" t="s">
        <v>96</v>
      </c>
      <c r="C62" s="12"/>
      <c r="D62" s="61">
        <f>($G$31)</f>
        <v>4194.185424</v>
      </c>
      <c r="E62" s="62">
        <f>($H$31)</f>
        <v>41941.85424</v>
      </c>
      <c r="F62" s="207">
        <v>0</v>
      </c>
      <c r="G62" s="61">
        <f t="shared" si="2"/>
        <v>0</v>
      </c>
      <c r="H62" s="62">
        <f t="shared" si="3"/>
        <v>0</v>
      </c>
      <c r="I62" s="61">
        <f t="shared" si="4"/>
        <v>0</v>
      </c>
      <c r="J62" s="64">
        <f t="shared" si="4"/>
        <v>0</v>
      </c>
      <c r="K62" s="5"/>
      <c r="L62" s="5"/>
      <c r="M62" s="5"/>
    </row>
    <row r="63" spans="1:13" ht="12.75">
      <c r="A63" s="48"/>
      <c r="B63" s="14" t="s">
        <v>147</v>
      </c>
      <c r="C63" s="12"/>
      <c r="D63" s="61">
        <f>($G$32)</f>
        <v>6100.633344000001</v>
      </c>
      <c r="E63" s="62">
        <f>($H$32)</f>
        <v>30503.16672</v>
      </c>
      <c r="F63" s="207">
        <v>2</v>
      </c>
      <c r="G63" s="61">
        <f t="shared" si="2"/>
        <v>12201.266688000002</v>
      </c>
      <c r="H63" s="62">
        <f t="shared" si="3"/>
        <v>61006.33344</v>
      </c>
      <c r="I63" s="61">
        <f t="shared" si="4"/>
        <v>46.21691927272728</v>
      </c>
      <c r="J63" s="64">
        <f t="shared" si="4"/>
        <v>231.08459636363636</v>
      </c>
      <c r="K63" s="5"/>
      <c r="L63" s="5"/>
      <c r="M63" s="5"/>
    </row>
    <row r="64" spans="1:13" ht="13.5" thickBot="1">
      <c r="A64" s="48"/>
      <c r="B64" s="37" t="s">
        <v>3</v>
      </c>
      <c r="C64" s="65"/>
      <c r="D64" s="66">
        <f>SUM(D50:D63)</f>
        <v>52211.985512000014</v>
      </c>
      <c r="E64" s="67">
        <f>SUM(E50:E63)</f>
        <v>262104.95816</v>
      </c>
      <c r="F64" s="68"/>
      <c r="G64" s="66">
        <f>SUM(G50:G63)</f>
        <v>44414.086704</v>
      </c>
      <c r="H64" s="67">
        <f>SUM(H50:H63)</f>
        <v>137633.24016</v>
      </c>
      <c r="I64" s="66">
        <f>SUM(I50:I63)</f>
        <v>168.2351769090909</v>
      </c>
      <c r="J64" s="69">
        <f>SUM(J50:J63)</f>
        <v>521.3380309090909</v>
      </c>
      <c r="K64" s="5"/>
      <c r="L64" s="5"/>
      <c r="M64" s="5"/>
    </row>
    <row r="65" spans="1:13" ht="12.75">
      <c r="A65" s="48"/>
      <c r="B65" s="70" t="s">
        <v>150</v>
      </c>
      <c r="C65" s="43"/>
      <c r="D65" s="62"/>
      <c r="E65" s="62"/>
      <c r="F65" s="63"/>
      <c r="G65" s="62"/>
      <c r="H65" s="62"/>
      <c r="I65" s="62"/>
      <c r="J65" s="62"/>
      <c r="K65" s="5"/>
      <c r="L65" s="5"/>
      <c r="M65" s="5"/>
    </row>
    <row r="66" spans="1:13" ht="12.75">
      <c r="A66" s="48"/>
      <c r="B66" s="12" t="s">
        <v>151</v>
      </c>
      <c r="C66" s="43"/>
      <c r="D66" s="62"/>
      <c r="E66" s="62"/>
      <c r="F66" s="63"/>
      <c r="G66" s="62"/>
      <c r="H66" s="62"/>
      <c r="I66" s="62"/>
      <c r="J66" s="62"/>
      <c r="K66" s="5"/>
      <c r="L66" s="5"/>
      <c r="M66" s="5"/>
    </row>
    <row r="67" spans="1:13" ht="13.5" thickBot="1">
      <c r="A67" s="48"/>
      <c r="B67" s="71"/>
      <c r="C67" s="71"/>
      <c r="D67" s="71"/>
      <c r="E67" s="71"/>
      <c r="F67" s="71"/>
      <c r="G67" s="71"/>
      <c r="H67" s="71"/>
      <c r="I67" s="5"/>
      <c r="J67" s="5"/>
      <c r="K67" s="5"/>
      <c r="L67" s="5"/>
      <c r="M67" s="5"/>
    </row>
    <row r="68" spans="1:13" ht="15.75">
      <c r="A68" s="48"/>
      <c r="B68" s="72" t="s">
        <v>105</v>
      </c>
      <c r="C68" s="73"/>
      <c r="D68" s="73"/>
      <c r="E68" s="73"/>
      <c r="F68" s="73"/>
      <c r="G68" s="73"/>
      <c r="H68" s="73"/>
      <c r="I68" s="73"/>
      <c r="J68" s="74"/>
      <c r="K68" s="5"/>
      <c r="L68" s="5"/>
      <c r="M68" s="5"/>
    </row>
    <row r="69" spans="1:13" ht="13.5" thickBot="1">
      <c r="A69" s="48"/>
      <c r="B69" s="11" t="s">
        <v>48</v>
      </c>
      <c r="C69" s="43"/>
      <c r="D69" s="75" t="s">
        <v>56</v>
      </c>
      <c r="E69" s="75"/>
      <c r="F69" s="26" t="s">
        <v>57</v>
      </c>
      <c r="G69" s="26" t="s">
        <v>138</v>
      </c>
      <c r="H69" s="26" t="s">
        <v>59</v>
      </c>
      <c r="I69" s="76" t="s">
        <v>140</v>
      </c>
      <c r="J69" s="77"/>
      <c r="K69" s="5"/>
      <c r="L69" s="5"/>
      <c r="M69" s="5"/>
    </row>
    <row r="70" spans="1:13" ht="12.75">
      <c r="A70" s="48"/>
      <c r="B70" s="11"/>
      <c r="C70" s="43"/>
      <c r="D70" s="26" t="s">
        <v>13</v>
      </c>
      <c r="E70" s="26" t="s">
        <v>51</v>
      </c>
      <c r="F70" s="26" t="s">
        <v>58</v>
      </c>
      <c r="G70" s="26"/>
      <c r="H70" s="26" t="s">
        <v>139</v>
      </c>
      <c r="I70" s="26" t="s">
        <v>60</v>
      </c>
      <c r="J70" s="59" t="s">
        <v>55</v>
      </c>
      <c r="K70" s="5"/>
      <c r="L70" s="5"/>
      <c r="M70" s="5"/>
    </row>
    <row r="71" spans="1:13" ht="12.75">
      <c r="A71" s="48"/>
      <c r="B71" s="11"/>
      <c r="C71" s="43"/>
      <c r="D71" s="78" t="s">
        <v>49</v>
      </c>
      <c r="E71" s="26" t="s">
        <v>50</v>
      </c>
      <c r="F71" s="26" t="s">
        <v>137</v>
      </c>
      <c r="G71" s="26"/>
      <c r="H71" s="26"/>
      <c r="I71" s="26" t="s">
        <v>50</v>
      </c>
      <c r="J71" s="59"/>
      <c r="K71" s="5"/>
      <c r="L71" s="5"/>
      <c r="M71" s="5"/>
    </row>
    <row r="72" spans="1:13" ht="12.75">
      <c r="A72" s="48"/>
      <c r="B72" s="14" t="s">
        <v>85</v>
      </c>
      <c r="C72" s="12"/>
      <c r="D72" s="61">
        <f>($G$19)</f>
        <v>5719.34376</v>
      </c>
      <c r="E72" s="62">
        <f>($H$19)</f>
        <v>19064.479199999998</v>
      </c>
      <c r="F72" s="207">
        <v>0</v>
      </c>
      <c r="G72" s="63">
        <v>2</v>
      </c>
      <c r="H72" s="63">
        <v>1.05</v>
      </c>
      <c r="I72" s="79">
        <f aca="true" t="shared" si="5" ref="I72:I81">(D72*(F72/100)*(G72/365)*H72)</f>
        <v>0</v>
      </c>
      <c r="J72" s="80">
        <f aca="true" t="shared" si="6" ref="J72:J81">(E72*(F72/100)*(G72/365)*H72)</f>
        <v>0</v>
      </c>
      <c r="K72" s="5"/>
      <c r="L72" s="5"/>
      <c r="M72" s="5"/>
    </row>
    <row r="73" spans="1:13" ht="12.75">
      <c r="A73" s="48"/>
      <c r="B73" s="14" t="s">
        <v>86</v>
      </c>
      <c r="C73" s="12"/>
      <c r="D73" s="61">
        <f>($G$20)</f>
        <v>3050.3166720000004</v>
      </c>
      <c r="E73" s="62">
        <f>($H$20)</f>
        <v>15251.58336</v>
      </c>
      <c r="F73" s="207">
        <v>0</v>
      </c>
      <c r="G73" s="63">
        <v>2</v>
      </c>
      <c r="H73" s="63">
        <v>1.05</v>
      </c>
      <c r="I73" s="79">
        <f t="shared" si="5"/>
        <v>0</v>
      </c>
      <c r="J73" s="80">
        <f t="shared" si="6"/>
        <v>0</v>
      </c>
      <c r="K73" s="5"/>
      <c r="L73" s="5"/>
      <c r="M73" s="5"/>
    </row>
    <row r="74" spans="1:13" ht="12.75">
      <c r="A74" s="48"/>
      <c r="B74" s="14" t="s">
        <v>87</v>
      </c>
      <c r="C74" s="12"/>
      <c r="D74" s="61">
        <f>($G$21)</f>
        <v>4575.475007999999</v>
      </c>
      <c r="E74" s="62">
        <f>($H$21)</f>
        <v>22877.37504</v>
      </c>
      <c r="F74" s="207">
        <v>0</v>
      </c>
      <c r="G74" s="63">
        <v>2</v>
      </c>
      <c r="H74" s="63">
        <v>1.05</v>
      </c>
      <c r="I74" s="79">
        <f t="shared" si="5"/>
        <v>0</v>
      </c>
      <c r="J74" s="80">
        <f t="shared" si="6"/>
        <v>0</v>
      </c>
      <c r="K74" s="5"/>
      <c r="L74" s="5"/>
      <c r="M74" s="5"/>
    </row>
    <row r="75" spans="1:13" ht="12.75">
      <c r="A75" s="48"/>
      <c r="B75" s="14" t="s">
        <v>88</v>
      </c>
      <c r="C75" s="12"/>
      <c r="D75" s="61">
        <f>($G$22)</f>
        <v>1906.4479199999998</v>
      </c>
      <c r="E75" s="62">
        <f>($H$22)</f>
        <v>19064.479199999998</v>
      </c>
      <c r="F75" s="207">
        <v>0</v>
      </c>
      <c r="G75" s="63">
        <v>2</v>
      </c>
      <c r="H75" s="63">
        <v>1.05</v>
      </c>
      <c r="I75" s="79">
        <f t="shared" si="5"/>
        <v>0</v>
      </c>
      <c r="J75" s="80">
        <f t="shared" si="6"/>
        <v>0</v>
      </c>
      <c r="K75" s="5"/>
      <c r="L75" s="5"/>
      <c r="M75" s="5"/>
    </row>
    <row r="76" spans="1:13" ht="12.75">
      <c r="A76" s="48"/>
      <c r="B76" s="14" t="s">
        <v>89</v>
      </c>
      <c r="C76" s="12"/>
      <c r="D76" s="61">
        <f>($G$23)</f>
        <v>1525.1583360000002</v>
      </c>
      <c r="E76" s="62">
        <f>($H$23)</f>
        <v>15251.58336</v>
      </c>
      <c r="F76" s="207">
        <v>0</v>
      </c>
      <c r="G76" s="63">
        <v>2</v>
      </c>
      <c r="H76" s="63">
        <v>1.05</v>
      </c>
      <c r="I76" s="79">
        <f t="shared" si="5"/>
        <v>0</v>
      </c>
      <c r="J76" s="80">
        <f t="shared" si="6"/>
        <v>0</v>
      </c>
      <c r="K76" s="5"/>
      <c r="L76" s="5"/>
      <c r="M76" s="5"/>
    </row>
    <row r="77" spans="1:13" ht="12.75">
      <c r="A77" s="48"/>
      <c r="B77" s="14" t="s">
        <v>90</v>
      </c>
      <c r="C77" s="12"/>
      <c r="D77" s="61">
        <f>($G$24)</f>
        <v>3843.645</v>
      </c>
      <c r="E77" s="62">
        <f>($H$24)</f>
        <v>7687.29</v>
      </c>
      <c r="F77" s="207">
        <v>5</v>
      </c>
      <c r="G77" s="63">
        <v>2</v>
      </c>
      <c r="H77" s="63">
        <v>1.05</v>
      </c>
      <c r="I77" s="79">
        <f t="shared" si="5"/>
        <v>1.105706095890411</v>
      </c>
      <c r="J77" s="80">
        <f t="shared" si="6"/>
        <v>2.211412191780822</v>
      </c>
      <c r="K77" s="5"/>
      <c r="L77" s="5"/>
      <c r="M77" s="5"/>
    </row>
    <row r="78" spans="1:13" ht="12.75">
      <c r="A78" s="48"/>
      <c r="B78" s="14" t="s">
        <v>91</v>
      </c>
      <c r="C78" s="12"/>
      <c r="D78" s="61">
        <f>($G$25)</f>
        <v>9150.950016</v>
      </c>
      <c r="E78" s="62">
        <f>($H$25)</f>
        <v>30503.16672</v>
      </c>
      <c r="F78" s="207">
        <v>0</v>
      </c>
      <c r="G78" s="63">
        <v>2</v>
      </c>
      <c r="H78" s="63">
        <v>1.05</v>
      </c>
      <c r="I78" s="79">
        <f t="shared" si="5"/>
        <v>0</v>
      </c>
      <c r="J78" s="80">
        <f t="shared" si="6"/>
        <v>0</v>
      </c>
      <c r="K78" s="5"/>
      <c r="L78" s="5"/>
      <c r="M78" s="5"/>
    </row>
    <row r="79" spans="1:13" ht="12.75">
      <c r="A79" s="48"/>
      <c r="B79" s="14" t="s">
        <v>92</v>
      </c>
      <c r="C79" s="12"/>
      <c r="D79" s="61">
        <f>($G$26)</f>
        <v>7687.29</v>
      </c>
      <c r="E79" s="62">
        <f>($H$26)</f>
        <v>15374.58</v>
      </c>
      <c r="F79" s="207">
        <v>5</v>
      </c>
      <c r="G79" s="63">
        <v>2</v>
      </c>
      <c r="H79" s="63">
        <v>1.05</v>
      </c>
      <c r="I79" s="79">
        <f t="shared" si="5"/>
        <v>2.211412191780822</v>
      </c>
      <c r="J79" s="80">
        <f t="shared" si="6"/>
        <v>4.422824383561644</v>
      </c>
      <c r="K79" s="5"/>
      <c r="L79" s="5"/>
      <c r="M79" s="5"/>
    </row>
    <row r="80" spans="1:13" ht="12.75">
      <c r="A80" s="48"/>
      <c r="B80" s="14" t="s">
        <v>126</v>
      </c>
      <c r="C80" s="12"/>
      <c r="D80" s="61">
        <f>($G$27)</f>
        <v>264.354608</v>
      </c>
      <c r="E80" s="62">
        <f>($H$27)</f>
        <v>2643.54608</v>
      </c>
      <c r="F80" s="207">
        <v>0</v>
      </c>
      <c r="G80" s="63">
        <v>2</v>
      </c>
      <c r="H80" s="63">
        <v>1.05</v>
      </c>
      <c r="I80" s="79">
        <f t="shared" si="5"/>
        <v>0</v>
      </c>
      <c r="J80" s="80">
        <f t="shared" si="6"/>
        <v>0</v>
      </c>
      <c r="K80" s="5"/>
      <c r="L80" s="5"/>
      <c r="M80" s="5"/>
    </row>
    <row r="81" spans="1:13" ht="12.75">
      <c r="A81" s="48"/>
      <c r="B81" s="14" t="s">
        <v>93</v>
      </c>
      <c r="C81" s="12"/>
      <c r="D81" s="61">
        <f>($G$28)</f>
        <v>1143.8687519999999</v>
      </c>
      <c r="E81" s="62">
        <f>($H$28)</f>
        <v>11438.68752</v>
      </c>
      <c r="F81" s="207">
        <v>0</v>
      </c>
      <c r="G81" s="63">
        <v>2</v>
      </c>
      <c r="H81" s="63">
        <v>1.05</v>
      </c>
      <c r="I81" s="79">
        <f t="shared" si="5"/>
        <v>0</v>
      </c>
      <c r="J81" s="80">
        <f t="shared" si="6"/>
        <v>0</v>
      </c>
      <c r="K81" s="5"/>
      <c r="L81" s="5"/>
      <c r="M81" s="5"/>
    </row>
    <row r="82" spans="1:13" ht="12.75">
      <c r="A82" s="48"/>
      <c r="B82" s="14" t="s">
        <v>94</v>
      </c>
      <c r="C82" s="12"/>
      <c r="D82" s="61">
        <f>($G$29)</f>
        <v>1143.8687519999999</v>
      </c>
      <c r="E82" s="62">
        <f>($H$29)</f>
        <v>11438.68752</v>
      </c>
      <c r="F82" s="207">
        <v>0</v>
      </c>
      <c r="G82" s="63">
        <v>2</v>
      </c>
      <c r="H82" s="63">
        <v>1.05</v>
      </c>
      <c r="I82" s="79">
        <f>(D82*(F82/100)*(G82/365)*H82)</f>
        <v>0</v>
      </c>
      <c r="J82" s="80">
        <f>(E82*(F82/100)*(G82/365)*H82)</f>
        <v>0</v>
      </c>
      <c r="K82" s="5"/>
      <c r="L82" s="5"/>
      <c r="M82" s="5"/>
    </row>
    <row r="83" spans="1:13" ht="12.75">
      <c r="A83" s="48"/>
      <c r="B83" s="14" t="s">
        <v>95</v>
      </c>
      <c r="C83" s="12"/>
      <c r="D83" s="61">
        <f>($G$30)</f>
        <v>1906.4479199999998</v>
      </c>
      <c r="E83" s="62">
        <f>($H$30)</f>
        <v>19064.479199999998</v>
      </c>
      <c r="F83" s="207">
        <v>0</v>
      </c>
      <c r="G83" s="63">
        <v>2</v>
      </c>
      <c r="H83" s="63">
        <v>1.05</v>
      </c>
      <c r="I83" s="79">
        <f>(D83*(F83/100)*(G83/365)*H83)</f>
        <v>0</v>
      </c>
      <c r="J83" s="80">
        <f>(E83*(F83/100)*(G83/365)*H83)</f>
        <v>0</v>
      </c>
      <c r="K83" s="5"/>
      <c r="L83" s="5"/>
      <c r="M83" s="5"/>
    </row>
    <row r="84" spans="1:13" ht="12.75">
      <c r="A84" s="48"/>
      <c r="B84" s="14" t="s">
        <v>96</v>
      </c>
      <c r="C84" s="12"/>
      <c r="D84" s="61">
        <f>($G$31)</f>
        <v>4194.185424</v>
      </c>
      <c r="E84" s="62">
        <f>($H$31)</f>
        <v>41941.85424</v>
      </c>
      <c r="F84" s="207">
        <v>0</v>
      </c>
      <c r="G84" s="63">
        <v>2</v>
      </c>
      <c r="H84" s="63">
        <v>1.05</v>
      </c>
      <c r="I84" s="79">
        <f>(D84*(F84/100)*(G84/365)*H84)</f>
        <v>0</v>
      </c>
      <c r="J84" s="80">
        <f>(E84*(F84/100)*(G84/365)*H84)</f>
        <v>0</v>
      </c>
      <c r="K84" s="5"/>
      <c r="L84" s="5"/>
      <c r="M84" s="5"/>
    </row>
    <row r="85" spans="1:13" ht="12.75">
      <c r="A85" s="48"/>
      <c r="B85" s="14" t="s">
        <v>147</v>
      </c>
      <c r="C85" s="12"/>
      <c r="D85" s="61">
        <f>($G$32)</f>
        <v>6100.633344000001</v>
      </c>
      <c r="E85" s="62">
        <f>($H$32)</f>
        <v>30503.16672</v>
      </c>
      <c r="F85" s="207">
        <v>0</v>
      </c>
      <c r="G85" s="63">
        <v>2</v>
      </c>
      <c r="H85" s="63">
        <v>1.05</v>
      </c>
      <c r="I85" s="79">
        <f>(D85*(F85/100)*(G85/365)*H85)</f>
        <v>0</v>
      </c>
      <c r="J85" s="80">
        <f>(E85*(F85/100)*(G85/365)*H85)</f>
        <v>0</v>
      </c>
      <c r="K85" s="5"/>
      <c r="L85" s="5"/>
      <c r="M85" s="5"/>
    </row>
    <row r="86" spans="1:13" ht="13.5" thickBot="1">
      <c r="A86" s="48"/>
      <c r="B86" s="37" t="s">
        <v>3</v>
      </c>
      <c r="C86" s="38"/>
      <c r="D86" s="67">
        <f>SUM(D72:D85)</f>
        <v>52211.985512000014</v>
      </c>
      <c r="E86" s="67">
        <f>SUM(E72:E85)</f>
        <v>262104.95816</v>
      </c>
      <c r="F86" s="81"/>
      <c r="G86" s="81"/>
      <c r="H86" s="81"/>
      <c r="I86" s="82">
        <f>SUM(I72:I85)</f>
        <v>3.3171182876712333</v>
      </c>
      <c r="J86" s="83">
        <f>SUM(J72:J85)</f>
        <v>6.634236575342467</v>
      </c>
      <c r="K86" s="5"/>
      <c r="L86" s="5"/>
      <c r="M86" s="5"/>
    </row>
    <row r="87" spans="1:13" ht="12.75">
      <c r="A87" s="48"/>
      <c r="B87" s="43" t="s">
        <v>136</v>
      </c>
      <c r="C87" s="12"/>
      <c r="D87" s="62"/>
      <c r="E87" s="62"/>
      <c r="F87" s="63"/>
      <c r="G87" s="63"/>
      <c r="H87" s="63"/>
      <c r="I87" s="79"/>
      <c r="J87" s="79"/>
      <c r="K87" s="5"/>
      <c r="L87" s="5"/>
      <c r="M87" s="5"/>
    </row>
    <row r="88" spans="1:13" ht="12.75">
      <c r="A88" s="48"/>
      <c r="B88" s="43" t="s">
        <v>132</v>
      </c>
      <c r="C88" s="12"/>
      <c r="D88" s="62"/>
      <c r="E88" s="62"/>
      <c r="F88" s="63"/>
      <c r="G88" s="63"/>
      <c r="H88" s="63"/>
      <c r="I88" s="79"/>
      <c r="J88" s="79"/>
      <c r="K88" s="5"/>
      <c r="L88" s="5"/>
      <c r="M88" s="5"/>
    </row>
    <row r="89" spans="1:13" ht="12.75">
      <c r="A89" s="48"/>
      <c r="B89" s="5" t="s">
        <v>133</v>
      </c>
      <c r="C89" s="12"/>
      <c r="D89" s="62"/>
      <c r="E89" s="62"/>
      <c r="F89" s="63"/>
      <c r="G89" s="63"/>
      <c r="H89" s="63"/>
      <c r="I89" s="79"/>
      <c r="J89" s="79"/>
      <c r="K89" s="5"/>
      <c r="L89" s="5"/>
      <c r="M89" s="5"/>
    </row>
    <row r="90" spans="1:13" ht="12.75">
      <c r="A90" s="48"/>
      <c r="B90" s="5" t="s">
        <v>134</v>
      </c>
      <c r="C90" s="12"/>
      <c r="D90" s="62"/>
      <c r="E90" s="62"/>
      <c r="F90" s="63"/>
      <c r="G90" s="63"/>
      <c r="H90" s="63"/>
      <c r="I90" s="79"/>
      <c r="J90" s="79"/>
      <c r="K90" s="5"/>
      <c r="L90" s="5"/>
      <c r="M90" s="5"/>
    </row>
    <row r="91" spans="1:13" ht="12.75">
      <c r="A91" s="48"/>
      <c r="B91" s="5" t="s">
        <v>135</v>
      </c>
      <c r="C91" s="12"/>
      <c r="D91" s="62"/>
      <c r="E91" s="62"/>
      <c r="F91" s="63"/>
      <c r="G91" s="63"/>
      <c r="H91" s="63"/>
      <c r="I91" s="79"/>
      <c r="J91" s="79"/>
      <c r="K91" s="5"/>
      <c r="L91" s="5"/>
      <c r="M91" s="5"/>
    </row>
    <row r="92" spans="1:13" ht="12.75">
      <c r="A92" s="48"/>
      <c r="B92" s="5" t="s">
        <v>131</v>
      </c>
      <c r="C92" s="12"/>
      <c r="D92" s="62"/>
      <c r="E92" s="62"/>
      <c r="F92" s="63"/>
      <c r="G92" s="63"/>
      <c r="H92" s="63"/>
      <c r="I92" s="79"/>
      <c r="J92" s="79"/>
      <c r="K92" s="5"/>
      <c r="L92" s="5"/>
      <c r="M92" s="5"/>
    </row>
    <row r="93" spans="1:13" ht="13.5" thickBot="1">
      <c r="A93" s="48"/>
      <c r="B93" s="84"/>
      <c r="C93" s="12"/>
      <c r="D93" s="85"/>
      <c r="E93" s="85"/>
      <c r="F93" s="71"/>
      <c r="G93" s="71"/>
      <c r="H93" s="71"/>
      <c r="I93" s="71"/>
      <c r="J93" s="5"/>
      <c r="K93" s="5"/>
      <c r="L93" s="5"/>
      <c r="M93" s="5"/>
    </row>
    <row r="94" spans="1:13" ht="15.75">
      <c r="A94" s="48"/>
      <c r="B94" s="72" t="s">
        <v>102</v>
      </c>
      <c r="C94" s="73"/>
      <c r="D94" s="73"/>
      <c r="E94" s="73"/>
      <c r="F94" s="73"/>
      <c r="G94" s="73"/>
      <c r="H94" s="73"/>
      <c r="I94" s="73"/>
      <c r="J94" s="74"/>
      <c r="K94" s="5"/>
      <c r="L94" s="5"/>
      <c r="M94" s="5"/>
    </row>
    <row r="95" spans="1:13" ht="13.5" thickBot="1">
      <c r="A95" s="48"/>
      <c r="B95" s="11" t="s">
        <v>48</v>
      </c>
      <c r="C95" s="43"/>
      <c r="D95" s="75" t="s">
        <v>56</v>
      </c>
      <c r="E95" s="75"/>
      <c r="F95" s="27" t="s">
        <v>73</v>
      </c>
      <c r="G95" s="86" t="s">
        <v>61</v>
      </c>
      <c r="H95" s="87"/>
      <c r="I95" s="86" t="s">
        <v>62</v>
      </c>
      <c r="J95" s="17"/>
      <c r="K95" s="5"/>
      <c r="L95" s="5"/>
      <c r="M95" s="5"/>
    </row>
    <row r="96" spans="1:13" ht="12.75">
      <c r="A96" s="48"/>
      <c r="B96" s="11"/>
      <c r="C96" s="43"/>
      <c r="D96" s="26" t="s">
        <v>13</v>
      </c>
      <c r="E96" s="26" t="s">
        <v>51</v>
      </c>
      <c r="F96" s="27" t="s">
        <v>76</v>
      </c>
      <c r="G96" s="58" t="s">
        <v>13</v>
      </c>
      <c r="H96" s="26" t="s">
        <v>51</v>
      </c>
      <c r="I96" s="58" t="s">
        <v>13</v>
      </c>
      <c r="J96" s="59" t="s">
        <v>51</v>
      </c>
      <c r="K96" s="5"/>
      <c r="L96" s="5"/>
      <c r="M96" s="5"/>
    </row>
    <row r="97" spans="1:13" ht="12.75">
      <c r="A97" s="48"/>
      <c r="B97" s="11"/>
      <c r="C97" s="43"/>
      <c r="D97" s="78" t="s">
        <v>49</v>
      </c>
      <c r="E97" s="26" t="s">
        <v>50</v>
      </c>
      <c r="F97" s="30"/>
      <c r="G97" s="57" t="s">
        <v>50</v>
      </c>
      <c r="H97" s="26" t="s">
        <v>50</v>
      </c>
      <c r="I97" s="57" t="s">
        <v>50</v>
      </c>
      <c r="J97" s="59" t="s">
        <v>50</v>
      </c>
      <c r="K97" s="5"/>
      <c r="L97" s="5"/>
      <c r="M97" s="5"/>
    </row>
    <row r="98" spans="1:13" ht="12.75">
      <c r="A98" s="48"/>
      <c r="B98" s="14" t="s">
        <v>85</v>
      </c>
      <c r="C98" s="12"/>
      <c r="D98" s="61">
        <f>($G$19)</f>
        <v>5719.34376</v>
      </c>
      <c r="E98" s="62">
        <f>($H$19)</f>
        <v>19064.479199999998</v>
      </c>
      <c r="F98" s="207">
        <v>12</v>
      </c>
      <c r="G98" s="61">
        <f aca="true" t="shared" si="7" ref="G98:G109">(D98*F98)</f>
        <v>68632.12512</v>
      </c>
      <c r="H98" s="62">
        <f aca="true" t="shared" si="8" ref="H98:H109">(E98*F98)</f>
        <v>228773.75039999996</v>
      </c>
      <c r="I98" s="61">
        <f aca="true" t="shared" si="9" ref="I98:J109">(G98/264)</f>
        <v>259.9701709090909</v>
      </c>
      <c r="J98" s="64">
        <f t="shared" si="9"/>
        <v>866.5672363636362</v>
      </c>
      <c r="K98" s="5"/>
      <c r="L98" s="5"/>
      <c r="M98" s="5"/>
    </row>
    <row r="99" spans="1:13" ht="12.75">
      <c r="A99" s="48"/>
      <c r="B99" s="14" t="s">
        <v>86</v>
      </c>
      <c r="C99" s="12"/>
      <c r="D99" s="61">
        <f>($G$20)</f>
        <v>3050.3166720000004</v>
      </c>
      <c r="E99" s="62">
        <f>($H$20)</f>
        <v>15251.58336</v>
      </c>
      <c r="F99" s="207">
        <v>4</v>
      </c>
      <c r="G99" s="61">
        <f t="shared" si="7"/>
        <v>12201.266688000002</v>
      </c>
      <c r="H99" s="62">
        <f t="shared" si="8"/>
        <v>61006.33344</v>
      </c>
      <c r="I99" s="61">
        <f t="shared" si="9"/>
        <v>46.21691927272728</v>
      </c>
      <c r="J99" s="64">
        <f t="shared" si="9"/>
        <v>231.08459636363636</v>
      </c>
      <c r="K99" s="5"/>
      <c r="L99" s="5"/>
      <c r="M99" s="5"/>
    </row>
    <row r="100" spans="1:13" ht="12.75">
      <c r="A100" s="48"/>
      <c r="B100" s="14" t="s">
        <v>87</v>
      </c>
      <c r="C100" s="12"/>
      <c r="D100" s="61">
        <f>($G$21)</f>
        <v>4575.475007999999</v>
      </c>
      <c r="E100" s="62">
        <f>($H$21)</f>
        <v>22877.37504</v>
      </c>
      <c r="F100" s="207">
        <v>3</v>
      </c>
      <c r="G100" s="61">
        <f t="shared" si="7"/>
        <v>13726.425023999998</v>
      </c>
      <c r="H100" s="62">
        <f t="shared" si="8"/>
        <v>68632.12512</v>
      </c>
      <c r="I100" s="61">
        <f t="shared" si="9"/>
        <v>51.99403418181817</v>
      </c>
      <c r="J100" s="64">
        <f t="shared" si="9"/>
        <v>259.9701709090909</v>
      </c>
      <c r="K100" s="5"/>
      <c r="L100" s="5"/>
      <c r="M100" s="5"/>
    </row>
    <row r="101" spans="1:13" ht="12.75">
      <c r="A101" s="48"/>
      <c r="B101" s="14" t="s">
        <v>88</v>
      </c>
      <c r="C101" s="12"/>
      <c r="D101" s="61">
        <f>($G$22)</f>
        <v>1906.4479199999998</v>
      </c>
      <c r="E101" s="62">
        <f>($H$22)</f>
        <v>19064.479199999998</v>
      </c>
      <c r="F101" s="207">
        <v>2</v>
      </c>
      <c r="G101" s="61">
        <f t="shared" si="7"/>
        <v>3812.8958399999997</v>
      </c>
      <c r="H101" s="62">
        <f t="shared" si="8"/>
        <v>38128.958399999996</v>
      </c>
      <c r="I101" s="61">
        <f t="shared" si="9"/>
        <v>14.442787272727271</v>
      </c>
      <c r="J101" s="64">
        <f t="shared" si="9"/>
        <v>144.4278727272727</v>
      </c>
      <c r="K101" s="5"/>
      <c r="L101" s="5"/>
      <c r="M101" s="5"/>
    </row>
    <row r="102" spans="1:13" ht="12.75">
      <c r="A102" s="48"/>
      <c r="B102" s="14" t="s">
        <v>89</v>
      </c>
      <c r="C102" s="12"/>
      <c r="D102" s="61">
        <f>($G$23)</f>
        <v>1525.1583360000002</v>
      </c>
      <c r="E102" s="62">
        <f>($H$23)</f>
        <v>15251.58336</v>
      </c>
      <c r="F102" s="207">
        <v>2</v>
      </c>
      <c r="G102" s="61">
        <f t="shared" si="7"/>
        <v>3050.3166720000004</v>
      </c>
      <c r="H102" s="62">
        <f t="shared" si="8"/>
        <v>30503.16672</v>
      </c>
      <c r="I102" s="61">
        <f t="shared" si="9"/>
        <v>11.55422981818182</v>
      </c>
      <c r="J102" s="64">
        <f t="shared" si="9"/>
        <v>115.54229818181818</v>
      </c>
      <c r="K102" s="5"/>
      <c r="L102" s="5"/>
      <c r="M102" s="5"/>
    </row>
    <row r="103" spans="1:13" ht="12.75">
      <c r="A103" s="48"/>
      <c r="B103" s="14" t="s">
        <v>90</v>
      </c>
      <c r="C103" s="12"/>
      <c r="D103" s="61">
        <f>($G$24)</f>
        <v>3843.645</v>
      </c>
      <c r="E103" s="62">
        <f>($H$24)</f>
        <v>7687.29</v>
      </c>
      <c r="F103" s="207">
        <v>12</v>
      </c>
      <c r="G103" s="61">
        <f t="shared" si="7"/>
        <v>46123.74</v>
      </c>
      <c r="H103" s="62">
        <f t="shared" si="8"/>
        <v>92247.48</v>
      </c>
      <c r="I103" s="61">
        <f t="shared" si="9"/>
        <v>174.71113636363634</v>
      </c>
      <c r="J103" s="64">
        <f t="shared" si="9"/>
        <v>349.4222727272727</v>
      </c>
      <c r="K103" s="5"/>
      <c r="L103" s="5"/>
      <c r="M103" s="5"/>
    </row>
    <row r="104" spans="1:13" ht="12.75">
      <c r="A104" s="48"/>
      <c r="B104" s="14" t="s">
        <v>91</v>
      </c>
      <c r="C104" s="12"/>
      <c r="D104" s="61">
        <f>($G$25)</f>
        <v>9150.950016</v>
      </c>
      <c r="E104" s="62">
        <f>($H$25)</f>
        <v>30503.16672</v>
      </c>
      <c r="F104" s="207">
        <v>8</v>
      </c>
      <c r="G104" s="61">
        <f t="shared" si="7"/>
        <v>73207.600128</v>
      </c>
      <c r="H104" s="62">
        <f t="shared" si="8"/>
        <v>244025.33376</v>
      </c>
      <c r="I104" s="61">
        <f t="shared" si="9"/>
        <v>277.30151563636366</v>
      </c>
      <c r="J104" s="64">
        <f t="shared" si="9"/>
        <v>924.3383854545455</v>
      </c>
      <c r="K104" s="5"/>
      <c r="L104" s="5"/>
      <c r="M104" s="5"/>
    </row>
    <row r="105" spans="1:13" ht="12.75">
      <c r="A105" s="48"/>
      <c r="B105" s="14" t="s">
        <v>92</v>
      </c>
      <c r="C105" s="12"/>
      <c r="D105" s="61">
        <f>($G$26)</f>
        <v>7687.29</v>
      </c>
      <c r="E105" s="62">
        <f>($H$26)</f>
        <v>15374.58</v>
      </c>
      <c r="F105" s="207">
        <v>12</v>
      </c>
      <c r="G105" s="61">
        <f t="shared" si="7"/>
        <v>92247.48</v>
      </c>
      <c r="H105" s="62">
        <f t="shared" si="8"/>
        <v>184494.96</v>
      </c>
      <c r="I105" s="61">
        <f t="shared" si="9"/>
        <v>349.4222727272727</v>
      </c>
      <c r="J105" s="64">
        <f t="shared" si="9"/>
        <v>698.8445454545454</v>
      </c>
      <c r="K105" s="5"/>
      <c r="L105" s="5"/>
      <c r="M105" s="5"/>
    </row>
    <row r="106" spans="1:13" ht="12.75">
      <c r="A106" s="48"/>
      <c r="B106" s="14" t="s">
        <v>126</v>
      </c>
      <c r="C106" s="12"/>
      <c r="D106" s="61">
        <f>($G$27)</f>
        <v>264.354608</v>
      </c>
      <c r="E106" s="62">
        <f>($H$27)</f>
        <v>2643.54608</v>
      </c>
      <c r="F106" s="207">
        <v>2</v>
      </c>
      <c r="G106" s="61">
        <f t="shared" si="7"/>
        <v>528.709216</v>
      </c>
      <c r="H106" s="62">
        <f t="shared" si="8"/>
        <v>5287.09216</v>
      </c>
      <c r="I106" s="61">
        <f t="shared" si="9"/>
        <v>2.002686424242424</v>
      </c>
      <c r="J106" s="64">
        <f t="shared" si="9"/>
        <v>20.026864242424242</v>
      </c>
      <c r="K106" s="5"/>
      <c r="L106" s="5"/>
      <c r="M106" s="5"/>
    </row>
    <row r="107" spans="1:13" ht="12.75">
      <c r="A107" s="48"/>
      <c r="B107" s="14" t="s">
        <v>93</v>
      </c>
      <c r="C107" s="12"/>
      <c r="D107" s="61">
        <f>($G$28)</f>
        <v>1143.8687519999999</v>
      </c>
      <c r="E107" s="62">
        <f>($H$28)</f>
        <v>11438.68752</v>
      </c>
      <c r="F107" s="207">
        <v>2</v>
      </c>
      <c r="G107" s="61">
        <f t="shared" si="7"/>
        <v>2287.7375039999997</v>
      </c>
      <c r="H107" s="62">
        <f t="shared" si="8"/>
        <v>22877.37504</v>
      </c>
      <c r="I107" s="61">
        <f t="shared" si="9"/>
        <v>8.665672363636363</v>
      </c>
      <c r="J107" s="64">
        <f t="shared" si="9"/>
        <v>86.65672363636364</v>
      </c>
      <c r="K107" s="5"/>
      <c r="L107" s="5"/>
      <c r="M107" s="5"/>
    </row>
    <row r="108" spans="1:13" ht="12.75">
      <c r="A108" s="48"/>
      <c r="B108" s="14" t="s">
        <v>94</v>
      </c>
      <c r="C108" s="12"/>
      <c r="D108" s="61">
        <f>($G$29)</f>
        <v>1143.8687519999999</v>
      </c>
      <c r="E108" s="62">
        <f>($H$29)</f>
        <v>11438.68752</v>
      </c>
      <c r="F108" s="207">
        <v>2</v>
      </c>
      <c r="G108" s="61">
        <f t="shared" si="7"/>
        <v>2287.7375039999997</v>
      </c>
      <c r="H108" s="62">
        <f t="shared" si="8"/>
        <v>22877.37504</v>
      </c>
      <c r="I108" s="61">
        <f t="shared" si="9"/>
        <v>8.665672363636363</v>
      </c>
      <c r="J108" s="64">
        <f t="shared" si="9"/>
        <v>86.65672363636364</v>
      </c>
      <c r="K108" s="5"/>
      <c r="L108" s="5"/>
      <c r="M108" s="5"/>
    </row>
    <row r="109" spans="1:13" ht="12.75">
      <c r="A109" s="48"/>
      <c r="B109" s="14" t="s">
        <v>95</v>
      </c>
      <c r="C109" s="12"/>
      <c r="D109" s="61">
        <f>($G$30)</f>
        <v>1906.4479199999998</v>
      </c>
      <c r="E109" s="62">
        <f>($H$30)</f>
        <v>19064.479199999998</v>
      </c>
      <c r="F109" s="207">
        <v>2</v>
      </c>
      <c r="G109" s="61">
        <f t="shared" si="7"/>
        <v>3812.8958399999997</v>
      </c>
      <c r="H109" s="62">
        <f t="shared" si="8"/>
        <v>38128.958399999996</v>
      </c>
      <c r="I109" s="61">
        <f t="shared" si="9"/>
        <v>14.442787272727271</v>
      </c>
      <c r="J109" s="64">
        <f t="shared" si="9"/>
        <v>144.4278727272727</v>
      </c>
      <c r="K109" s="5"/>
      <c r="L109" s="5"/>
      <c r="M109" s="5"/>
    </row>
    <row r="110" spans="1:13" ht="12.75">
      <c r="A110" s="48"/>
      <c r="B110" s="14" t="s">
        <v>96</v>
      </c>
      <c r="C110" s="12"/>
      <c r="D110" s="61">
        <f>($G$31)</f>
        <v>4194.185424</v>
      </c>
      <c r="E110" s="62">
        <f>($H$31)</f>
        <v>41941.85424</v>
      </c>
      <c r="F110" s="207">
        <v>2</v>
      </c>
      <c r="G110" s="61">
        <f>(D110*F110)</f>
        <v>8388.370848</v>
      </c>
      <c r="H110" s="62">
        <f>(E110*F110)</f>
        <v>83883.70848</v>
      </c>
      <c r="I110" s="61">
        <f>(G110/264)</f>
        <v>31.774132</v>
      </c>
      <c r="J110" s="64">
        <f>(H110/264)</f>
        <v>317.74132000000003</v>
      </c>
      <c r="K110" s="5"/>
      <c r="L110" s="5"/>
      <c r="M110" s="5"/>
    </row>
    <row r="111" spans="1:13" ht="12.75">
      <c r="A111" s="48"/>
      <c r="B111" s="14" t="s">
        <v>147</v>
      </c>
      <c r="C111" s="12"/>
      <c r="D111" s="61">
        <f>($G$32)</f>
        <v>6100.633344000001</v>
      </c>
      <c r="E111" s="62">
        <f>($H$32)</f>
        <v>30503.16672</v>
      </c>
      <c r="F111" s="207">
        <v>4</v>
      </c>
      <c r="G111" s="61">
        <f>(D111*F111)</f>
        <v>24402.533376000003</v>
      </c>
      <c r="H111" s="62">
        <f>(E111*F111)</f>
        <v>122012.66688</v>
      </c>
      <c r="I111" s="61">
        <f>(G111/264)</f>
        <v>92.43383854545456</v>
      </c>
      <c r="J111" s="64">
        <f>(H111/264)</f>
        <v>462.16919272727273</v>
      </c>
      <c r="K111" s="5"/>
      <c r="L111" s="5"/>
      <c r="M111" s="5"/>
    </row>
    <row r="112" spans="1:13" ht="13.5" thickBot="1">
      <c r="A112" s="48"/>
      <c r="B112" s="37" t="s">
        <v>3</v>
      </c>
      <c r="C112" s="38"/>
      <c r="D112" s="67">
        <f>SUM(D98:D111)</f>
        <v>52211.985512000014</v>
      </c>
      <c r="E112" s="67">
        <f>SUM(E98:E111)</f>
        <v>262104.95816</v>
      </c>
      <c r="F112" s="68"/>
      <c r="G112" s="66">
        <f>SUM(G98:G111)</f>
        <v>354709.83376</v>
      </c>
      <c r="H112" s="67">
        <f>SUM(H98:H111)</f>
        <v>1242879.2838399997</v>
      </c>
      <c r="I112" s="66">
        <f>SUM(I98:I111)</f>
        <v>1343.597855151515</v>
      </c>
      <c r="J112" s="69">
        <f>SUM(J98:J111)</f>
        <v>4707.876075151515</v>
      </c>
      <c r="K112" s="5"/>
      <c r="L112" s="5"/>
      <c r="M112" s="5"/>
    </row>
    <row r="113" spans="1:13" ht="12.75">
      <c r="A113" s="48"/>
      <c r="B113" s="12" t="s">
        <v>142</v>
      </c>
      <c r="C113" s="12"/>
      <c r="D113" s="85"/>
      <c r="E113" s="85"/>
      <c r="F113" s="71"/>
      <c r="G113" s="71"/>
      <c r="H113" s="71"/>
      <c r="I113" s="71"/>
      <c r="J113" s="5"/>
      <c r="K113" s="5"/>
      <c r="L113" s="5"/>
      <c r="M113" s="5"/>
    </row>
    <row r="114" spans="1:13" ht="12.75">
      <c r="A114" s="48"/>
      <c r="B114" s="12" t="s">
        <v>187</v>
      </c>
      <c r="C114" s="12"/>
      <c r="D114" s="85"/>
      <c r="E114" s="85"/>
      <c r="F114" s="71"/>
      <c r="G114" s="71"/>
      <c r="H114" s="71"/>
      <c r="I114" s="71"/>
      <c r="J114" s="5"/>
      <c r="K114" s="5"/>
      <c r="L114" s="5"/>
      <c r="M114" s="5"/>
    </row>
    <row r="115" spans="1:13" ht="13.5" thickBot="1">
      <c r="A115" s="48"/>
      <c r="B115" s="12"/>
      <c r="C115" s="12"/>
      <c r="D115" s="85"/>
      <c r="E115" s="85"/>
      <c r="F115" s="71"/>
      <c r="G115" s="71"/>
      <c r="H115" s="71"/>
      <c r="I115" s="71"/>
      <c r="J115" s="5"/>
      <c r="K115" s="5"/>
      <c r="L115" s="5"/>
      <c r="M115" s="5"/>
    </row>
    <row r="116" spans="1:13" ht="15.75">
      <c r="A116" s="48"/>
      <c r="B116" s="72" t="s">
        <v>106</v>
      </c>
      <c r="C116" s="73"/>
      <c r="D116" s="73"/>
      <c r="E116" s="73"/>
      <c r="F116" s="73"/>
      <c r="G116" s="73"/>
      <c r="H116" s="73"/>
      <c r="I116" s="73"/>
      <c r="J116" s="73"/>
      <c r="K116" s="10"/>
      <c r="L116" s="5"/>
      <c r="M116" s="5"/>
    </row>
    <row r="117" spans="1:13" ht="13.5" thickBot="1">
      <c r="A117" s="48"/>
      <c r="B117" s="11" t="s">
        <v>48</v>
      </c>
      <c r="C117" s="43"/>
      <c r="D117" s="52" t="s">
        <v>56</v>
      </c>
      <c r="E117" s="75"/>
      <c r="F117" s="23" t="s">
        <v>193</v>
      </c>
      <c r="G117" s="27" t="s">
        <v>73</v>
      </c>
      <c r="H117" s="86" t="s">
        <v>61</v>
      </c>
      <c r="I117" s="87"/>
      <c r="J117" s="86" t="s">
        <v>62</v>
      </c>
      <c r="K117" s="56"/>
      <c r="L117" s="88"/>
      <c r="M117" s="26"/>
    </row>
    <row r="118" spans="1:13" ht="12.75">
      <c r="A118" s="48"/>
      <c r="B118" s="11"/>
      <c r="C118" s="43"/>
      <c r="D118" s="57" t="s">
        <v>13</v>
      </c>
      <c r="E118" s="26" t="s">
        <v>51</v>
      </c>
      <c r="F118" s="27" t="s">
        <v>236</v>
      </c>
      <c r="G118" s="27" t="s">
        <v>76</v>
      </c>
      <c r="H118" s="58" t="s">
        <v>13</v>
      </c>
      <c r="I118" s="26" t="s">
        <v>51</v>
      </c>
      <c r="J118" s="58" t="s">
        <v>13</v>
      </c>
      <c r="K118" s="59" t="s">
        <v>51</v>
      </c>
      <c r="L118" s="26"/>
      <c r="M118" s="78"/>
    </row>
    <row r="119" spans="1:13" ht="12.75">
      <c r="A119" s="48"/>
      <c r="B119" s="11"/>
      <c r="C119" s="43"/>
      <c r="D119" s="58" t="s">
        <v>49</v>
      </c>
      <c r="E119" s="26" t="s">
        <v>50</v>
      </c>
      <c r="F119" s="27" t="s">
        <v>237</v>
      </c>
      <c r="G119" s="89"/>
      <c r="H119" s="57" t="s">
        <v>50</v>
      </c>
      <c r="I119" s="26" t="s">
        <v>50</v>
      </c>
      <c r="J119" s="57" t="s">
        <v>50</v>
      </c>
      <c r="K119" s="59" t="s">
        <v>50</v>
      </c>
      <c r="L119" s="5"/>
      <c r="M119" s="5"/>
    </row>
    <row r="120" spans="1:13" ht="12.75">
      <c r="A120" s="48"/>
      <c r="B120" s="14" t="s">
        <v>85</v>
      </c>
      <c r="C120" s="12"/>
      <c r="D120" s="61">
        <f>($G$19)</f>
        <v>5719.34376</v>
      </c>
      <c r="E120" s="62">
        <f>($H$19)</f>
        <v>19064.479199999998</v>
      </c>
      <c r="F120" s="207">
        <v>25</v>
      </c>
      <c r="G120" s="90">
        <v>4</v>
      </c>
      <c r="H120" s="61">
        <f aca="true" t="shared" si="10" ref="H120:H133">(D120*G120)*(F120/100)</f>
        <v>5719.34376</v>
      </c>
      <c r="I120" s="62">
        <f aca="true" t="shared" si="11" ref="I120:I133">(E120*G120)*(F120/100)</f>
        <v>19064.479199999998</v>
      </c>
      <c r="J120" s="61">
        <f aca="true" t="shared" si="12" ref="J120:K131">(H120/264)</f>
        <v>21.66418090909091</v>
      </c>
      <c r="K120" s="64">
        <f t="shared" si="12"/>
        <v>72.21393636363635</v>
      </c>
      <c r="L120" s="5"/>
      <c r="M120" s="5"/>
    </row>
    <row r="121" spans="1:13" ht="12.75">
      <c r="A121" s="48"/>
      <c r="B121" s="14" t="s">
        <v>86</v>
      </c>
      <c r="C121" s="12"/>
      <c r="D121" s="61">
        <f>($G$20)</f>
        <v>3050.3166720000004</v>
      </c>
      <c r="E121" s="62">
        <f>($H$20)</f>
        <v>15251.58336</v>
      </c>
      <c r="F121" s="207">
        <v>25</v>
      </c>
      <c r="G121" s="90">
        <v>3</v>
      </c>
      <c r="H121" s="61">
        <f t="shared" si="10"/>
        <v>2287.737504</v>
      </c>
      <c r="I121" s="62">
        <f t="shared" si="11"/>
        <v>11438.68752</v>
      </c>
      <c r="J121" s="61">
        <f t="shared" si="12"/>
        <v>8.665672363636364</v>
      </c>
      <c r="K121" s="64">
        <f t="shared" si="12"/>
        <v>43.32836181818182</v>
      </c>
      <c r="L121" s="5"/>
      <c r="M121" s="5"/>
    </row>
    <row r="122" spans="1:13" ht="12.75">
      <c r="A122" s="48"/>
      <c r="B122" s="14" t="s">
        <v>87</v>
      </c>
      <c r="C122" s="12"/>
      <c r="D122" s="61">
        <f>($G$21)</f>
        <v>4575.475007999999</v>
      </c>
      <c r="E122" s="62">
        <f>($H$21)</f>
        <v>22877.37504</v>
      </c>
      <c r="F122" s="207">
        <v>25</v>
      </c>
      <c r="G122" s="90">
        <v>2</v>
      </c>
      <c r="H122" s="61">
        <f t="shared" si="10"/>
        <v>2287.7375039999997</v>
      </c>
      <c r="I122" s="62">
        <f t="shared" si="11"/>
        <v>11438.68752</v>
      </c>
      <c r="J122" s="61">
        <f t="shared" si="12"/>
        <v>8.665672363636363</v>
      </c>
      <c r="K122" s="64">
        <f t="shared" si="12"/>
        <v>43.32836181818182</v>
      </c>
      <c r="L122" s="5"/>
      <c r="M122" s="5"/>
    </row>
    <row r="123" spans="1:13" ht="12.75">
      <c r="A123" s="48"/>
      <c r="B123" s="14" t="s">
        <v>88</v>
      </c>
      <c r="C123" s="12"/>
      <c r="D123" s="61">
        <f>($G$22)</f>
        <v>1906.4479199999998</v>
      </c>
      <c r="E123" s="62">
        <f>($H$22)</f>
        <v>19064.479199999998</v>
      </c>
      <c r="F123" s="207">
        <v>25</v>
      </c>
      <c r="G123" s="90">
        <v>2</v>
      </c>
      <c r="H123" s="61">
        <f t="shared" si="10"/>
        <v>953.2239599999999</v>
      </c>
      <c r="I123" s="62">
        <f t="shared" si="11"/>
        <v>9532.239599999999</v>
      </c>
      <c r="J123" s="61">
        <f t="shared" si="12"/>
        <v>3.6106968181818178</v>
      </c>
      <c r="K123" s="64">
        <f t="shared" si="12"/>
        <v>36.106968181818175</v>
      </c>
      <c r="L123" s="5"/>
      <c r="M123" s="5"/>
    </row>
    <row r="124" spans="1:13" ht="12.75">
      <c r="A124" s="48"/>
      <c r="B124" s="14" t="s">
        <v>89</v>
      </c>
      <c r="C124" s="12"/>
      <c r="D124" s="61">
        <f>($G$23)</f>
        <v>1525.1583360000002</v>
      </c>
      <c r="E124" s="62">
        <f>($H$23)</f>
        <v>15251.58336</v>
      </c>
      <c r="F124" s="207">
        <v>25</v>
      </c>
      <c r="G124" s="90">
        <v>2</v>
      </c>
      <c r="H124" s="61">
        <f t="shared" si="10"/>
        <v>762.5791680000001</v>
      </c>
      <c r="I124" s="62">
        <f t="shared" si="11"/>
        <v>7625.79168</v>
      </c>
      <c r="J124" s="61">
        <f t="shared" si="12"/>
        <v>2.888557454545455</v>
      </c>
      <c r="K124" s="64">
        <f t="shared" si="12"/>
        <v>28.885574545454546</v>
      </c>
      <c r="L124" s="5"/>
      <c r="M124" s="5"/>
    </row>
    <row r="125" spans="1:13" ht="12.75">
      <c r="A125" s="48"/>
      <c r="B125" s="14" t="s">
        <v>90</v>
      </c>
      <c r="C125" s="12"/>
      <c r="D125" s="61">
        <f>($G$24)</f>
        <v>3843.645</v>
      </c>
      <c r="E125" s="62">
        <f>($H$24)</f>
        <v>7687.29</v>
      </c>
      <c r="F125" s="207">
        <v>50</v>
      </c>
      <c r="G125" s="90">
        <v>2</v>
      </c>
      <c r="H125" s="61">
        <f t="shared" si="10"/>
        <v>3843.645</v>
      </c>
      <c r="I125" s="62">
        <f t="shared" si="11"/>
        <v>7687.29</v>
      </c>
      <c r="J125" s="61">
        <f t="shared" si="12"/>
        <v>14.559261363636363</v>
      </c>
      <c r="K125" s="64">
        <f t="shared" si="12"/>
        <v>29.118522727272726</v>
      </c>
      <c r="L125" s="5"/>
      <c r="M125" s="5"/>
    </row>
    <row r="126" spans="1:13" ht="12.75">
      <c r="A126" s="48"/>
      <c r="B126" s="14" t="s">
        <v>91</v>
      </c>
      <c r="C126" s="12"/>
      <c r="D126" s="61">
        <f>($G$25)</f>
        <v>9150.950016</v>
      </c>
      <c r="E126" s="62">
        <f>($H$25)</f>
        <v>30503.16672</v>
      </c>
      <c r="F126" s="207">
        <v>25</v>
      </c>
      <c r="G126" s="90">
        <v>4</v>
      </c>
      <c r="H126" s="61">
        <f t="shared" si="10"/>
        <v>9150.950016</v>
      </c>
      <c r="I126" s="62">
        <f t="shared" si="11"/>
        <v>30503.16672</v>
      </c>
      <c r="J126" s="61">
        <f t="shared" si="12"/>
        <v>34.66268945454546</v>
      </c>
      <c r="K126" s="64">
        <f t="shared" si="12"/>
        <v>115.54229818181818</v>
      </c>
      <c r="L126" s="5"/>
      <c r="M126" s="5"/>
    </row>
    <row r="127" spans="1:13" ht="12.75">
      <c r="A127" s="48"/>
      <c r="B127" s="14" t="s">
        <v>92</v>
      </c>
      <c r="C127" s="12"/>
      <c r="D127" s="61">
        <f>($G$26)</f>
        <v>7687.29</v>
      </c>
      <c r="E127" s="62">
        <f>($H$26)</f>
        <v>15374.58</v>
      </c>
      <c r="F127" s="207">
        <v>50</v>
      </c>
      <c r="G127" s="90">
        <v>2</v>
      </c>
      <c r="H127" s="61">
        <f t="shared" si="10"/>
        <v>7687.29</v>
      </c>
      <c r="I127" s="62">
        <f t="shared" si="11"/>
        <v>15374.58</v>
      </c>
      <c r="J127" s="61">
        <f t="shared" si="12"/>
        <v>29.118522727272726</v>
      </c>
      <c r="K127" s="64">
        <f t="shared" si="12"/>
        <v>58.23704545454545</v>
      </c>
      <c r="L127" s="5"/>
      <c r="M127" s="5"/>
    </row>
    <row r="128" spans="1:13" ht="12.75">
      <c r="A128" s="48"/>
      <c r="B128" s="14" t="s">
        <v>126</v>
      </c>
      <c r="C128" s="12"/>
      <c r="D128" s="61">
        <f>($G$27)</f>
        <v>264.354608</v>
      </c>
      <c r="E128" s="62">
        <f>($H$27)</f>
        <v>2643.54608</v>
      </c>
      <c r="F128" s="207">
        <v>25</v>
      </c>
      <c r="G128" s="90">
        <v>2</v>
      </c>
      <c r="H128" s="61">
        <f t="shared" si="10"/>
        <v>132.177304</v>
      </c>
      <c r="I128" s="62">
        <f t="shared" si="11"/>
        <v>1321.77304</v>
      </c>
      <c r="J128" s="61">
        <f t="shared" si="12"/>
        <v>0.500671606060606</v>
      </c>
      <c r="K128" s="64">
        <f t="shared" si="12"/>
        <v>5.006716060606061</v>
      </c>
      <c r="L128" s="5"/>
      <c r="M128" s="5"/>
    </row>
    <row r="129" spans="1:13" ht="12.75">
      <c r="A129" s="48"/>
      <c r="B129" s="14" t="s">
        <v>93</v>
      </c>
      <c r="C129" s="12"/>
      <c r="D129" s="61">
        <f>($G$28)</f>
        <v>1143.8687519999999</v>
      </c>
      <c r="E129" s="62">
        <f>($H$28)</f>
        <v>11438.68752</v>
      </c>
      <c r="F129" s="207">
        <v>25</v>
      </c>
      <c r="G129" s="90">
        <v>2</v>
      </c>
      <c r="H129" s="61">
        <f t="shared" si="10"/>
        <v>571.9343759999999</v>
      </c>
      <c r="I129" s="62">
        <f t="shared" si="11"/>
        <v>5719.34376</v>
      </c>
      <c r="J129" s="61">
        <f t="shared" si="12"/>
        <v>2.1664180909090907</v>
      </c>
      <c r="K129" s="64">
        <f t="shared" si="12"/>
        <v>21.66418090909091</v>
      </c>
      <c r="L129" s="5"/>
      <c r="M129" s="5"/>
    </row>
    <row r="130" spans="1:13" ht="12.75">
      <c r="A130" s="48"/>
      <c r="B130" s="14" t="s">
        <v>94</v>
      </c>
      <c r="C130" s="12"/>
      <c r="D130" s="61">
        <f>($G$29)</f>
        <v>1143.8687519999999</v>
      </c>
      <c r="E130" s="62">
        <f>($H$29)</f>
        <v>11438.68752</v>
      </c>
      <c r="F130" s="207">
        <v>25</v>
      </c>
      <c r="G130" s="90">
        <v>2</v>
      </c>
      <c r="H130" s="61">
        <f t="shared" si="10"/>
        <v>571.9343759999999</v>
      </c>
      <c r="I130" s="62">
        <f t="shared" si="11"/>
        <v>5719.34376</v>
      </c>
      <c r="J130" s="61">
        <f t="shared" si="12"/>
        <v>2.1664180909090907</v>
      </c>
      <c r="K130" s="64">
        <f t="shared" si="12"/>
        <v>21.66418090909091</v>
      </c>
      <c r="L130" s="5"/>
      <c r="M130" s="5"/>
    </row>
    <row r="131" spans="1:13" ht="12.75">
      <c r="A131" s="48"/>
      <c r="B131" s="14" t="s">
        <v>95</v>
      </c>
      <c r="C131" s="12"/>
      <c r="D131" s="61">
        <f>($G$30)</f>
        <v>1906.4479199999998</v>
      </c>
      <c r="E131" s="62">
        <f>($H$30)</f>
        <v>19064.479199999998</v>
      </c>
      <c r="F131" s="207">
        <v>25</v>
      </c>
      <c r="G131" s="90">
        <v>2</v>
      </c>
      <c r="H131" s="61">
        <f t="shared" si="10"/>
        <v>953.2239599999999</v>
      </c>
      <c r="I131" s="62">
        <f t="shared" si="11"/>
        <v>9532.239599999999</v>
      </c>
      <c r="J131" s="61">
        <f t="shared" si="12"/>
        <v>3.6106968181818178</v>
      </c>
      <c r="K131" s="64">
        <f t="shared" si="12"/>
        <v>36.106968181818175</v>
      </c>
      <c r="L131" s="5"/>
      <c r="M131" s="5"/>
    </row>
    <row r="132" spans="1:13" ht="12.75">
      <c r="A132" s="48"/>
      <c r="B132" s="14" t="s">
        <v>96</v>
      </c>
      <c r="C132" s="12"/>
      <c r="D132" s="61">
        <f>($G$31)</f>
        <v>4194.185424</v>
      </c>
      <c r="E132" s="62">
        <f>($H$31)</f>
        <v>41941.85424</v>
      </c>
      <c r="F132" s="207">
        <v>25</v>
      </c>
      <c r="G132" s="90">
        <v>2</v>
      </c>
      <c r="H132" s="61">
        <f t="shared" si="10"/>
        <v>2097.092712</v>
      </c>
      <c r="I132" s="62">
        <f t="shared" si="11"/>
        <v>20970.92712</v>
      </c>
      <c r="J132" s="61">
        <f>(H132/264)</f>
        <v>7.943533</v>
      </c>
      <c r="K132" s="64">
        <f>(I132/264)</f>
        <v>79.43533000000001</v>
      </c>
      <c r="L132" s="5"/>
      <c r="M132" s="5"/>
    </row>
    <row r="133" spans="1:13" ht="12.75">
      <c r="A133" s="48"/>
      <c r="B133" s="14" t="s">
        <v>147</v>
      </c>
      <c r="C133" s="12"/>
      <c r="D133" s="61">
        <f>($G$32)</f>
        <v>6100.633344000001</v>
      </c>
      <c r="E133" s="62">
        <f>($H$32)</f>
        <v>30503.16672</v>
      </c>
      <c r="F133" s="207">
        <v>25</v>
      </c>
      <c r="G133" s="90">
        <v>2</v>
      </c>
      <c r="H133" s="61">
        <f t="shared" si="10"/>
        <v>3050.3166720000004</v>
      </c>
      <c r="I133" s="62">
        <f t="shared" si="11"/>
        <v>15251.58336</v>
      </c>
      <c r="J133" s="61">
        <f>(H133/264)</f>
        <v>11.55422981818182</v>
      </c>
      <c r="K133" s="64">
        <f>(I133/264)</f>
        <v>57.77114909090909</v>
      </c>
      <c r="L133" s="5"/>
      <c r="M133" s="5"/>
    </row>
    <row r="134" spans="1:13" ht="13.5" thickBot="1">
      <c r="A134" s="48"/>
      <c r="B134" s="37" t="s">
        <v>3</v>
      </c>
      <c r="C134" s="38"/>
      <c r="D134" s="67">
        <f>SUM(D120:D133)</f>
        <v>52211.985512000014</v>
      </c>
      <c r="E134" s="67">
        <f>SUM(E120:E133)</f>
        <v>262104.95816</v>
      </c>
      <c r="F134" s="91"/>
      <c r="G134" s="68"/>
      <c r="H134" s="66">
        <f>SUM(H120:H133)</f>
        <v>40069.186312</v>
      </c>
      <c r="I134" s="67">
        <f>SUM(I120:I133)</f>
        <v>171180.13288</v>
      </c>
      <c r="J134" s="66">
        <f>SUM(J120:J133)</f>
        <v>151.77722087878792</v>
      </c>
      <c r="K134" s="69">
        <f>SUM(K120:K133)</f>
        <v>648.4095942424242</v>
      </c>
      <c r="L134" s="5"/>
      <c r="M134" s="5"/>
    </row>
    <row r="135" spans="1:13" ht="12.75">
      <c r="A135" s="48"/>
      <c r="B135" s="12" t="s">
        <v>142</v>
      </c>
      <c r="C135" s="12"/>
      <c r="D135" s="62"/>
      <c r="E135" s="62"/>
      <c r="F135" s="63"/>
      <c r="G135" s="62"/>
      <c r="H135" s="62"/>
      <c r="I135" s="62"/>
      <c r="J135" s="62"/>
      <c r="K135" s="5"/>
      <c r="L135" s="5"/>
      <c r="M135" s="5"/>
    </row>
    <row r="136" spans="1:13" ht="12.75">
      <c r="A136" s="48"/>
      <c r="B136" s="12" t="s">
        <v>141</v>
      </c>
      <c r="C136" s="12"/>
      <c r="D136" s="85"/>
      <c r="E136" s="85"/>
      <c r="F136" s="71"/>
      <c r="G136" s="71"/>
      <c r="H136" s="71"/>
      <c r="I136" s="71"/>
      <c r="J136" s="5"/>
      <c r="K136" s="5"/>
      <c r="L136" s="5"/>
      <c r="M136" s="5"/>
    </row>
    <row r="137" spans="1:13" ht="12.75">
      <c r="A137" s="48"/>
      <c r="B137" s="12" t="s">
        <v>238</v>
      </c>
      <c r="C137" s="12"/>
      <c r="D137" s="85"/>
      <c r="E137" s="85"/>
      <c r="F137" s="71"/>
      <c r="G137" s="71"/>
      <c r="H137" s="71"/>
      <c r="I137" s="71"/>
      <c r="J137" s="5"/>
      <c r="K137" s="5"/>
      <c r="L137" s="5"/>
      <c r="M137" s="5"/>
    </row>
    <row r="138" spans="1:13" ht="12.75">
      <c r="A138" s="48"/>
      <c r="B138" s="12" t="s">
        <v>239</v>
      </c>
      <c r="C138" s="12"/>
      <c r="D138" s="85"/>
      <c r="E138" s="85"/>
      <c r="F138" s="71"/>
      <c r="G138" s="71"/>
      <c r="H138" s="71"/>
      <c r="I138" s="71"/>
      <c r="J138" s="5"/>
      <c r="K138" s="5"/>
      <c r="L138" s="5"/>
      <c r="M138" s="5"/>
    </row>
    <row r="139" spans="1:13" ht="13.5" thickBot="1">
      <c r="A139" s="48"/>
      <c r="B139" s="48"/>
      <c r="C139" s="71"/>
      <c r="D139" s="71"/>
      <c r="E139" s="71"/>
      <c r="F139" s="71"/>
      <c r="G139" s="71"/>
      <c r="H139" s="71"/>
      <c r="I139" s="71"/>
      <c r="J139" s="5"/>
      <c r="K139" s="5"/>
      <c r="L139" s="5"/>
      <c r="M139" s="5"/>
    </row>
    <row r="140" spans="1:13" ht="15.75">
      <c r="A140" s="48"/>
      <c r="B140" s="22" t="s">
        <v>104</v>
      </c>
      <c r="C140" s="9"/>
      <c r="D140" s="9"/>
      <c r="E140" s="9"/>
      <c r="F140" s="9"/>
      <c r="G140" s="9"/>
      <c r="H140" s="9"/>
      <c r="I140" s="9"/>
      <c r="J140" s="10"/>
      <c r="K140" s="5"/>
      <c r="L140" s="5"/>
      <c r="M140" s="5"/>
    </row>
    <row r="141" spans="1:13" ht="13.5" thickBot="1">
      <c r="A141" s="48"/>
      <c r="B141" s="11" t="s">
        <v>48</v>
      </c>
      <c r="C141" s="43"/>
      <c r="D141" s="52" t="s">
        <v>56</v>
      </c>
      <c r="E141" s="92"/>
      <c r="F141" s="26" t="s">
        <v>57</v>
      </c>
      <c r="G141" s="26" t="s">
        <v>138</v>
      </c>
      <c r="H141" s="26" t="s">
        <v>59</v>
      </c>
      <c r="I141" s="76" t="s">
        <v>140</v>
      </c>
      <c r="J141" s="77"/>
      <c r="K141" s="5"/>
      <c r="L141" s="5"/>
      <c r="M141" s="5"/>
    </row>
    <row r="142" spans="1:13" ht="12.75">
      <c r="A142" s="48"/>
      <c r="B142" s="11"/>
      <c r="C142" s="43"/>
      <c r="D142" s="57" t="s">
        <v>13</v>
      </c>
      <c r="E142" s="93" t="s">
        <v>51</v>
      </c>
      <c r="F142" s="26" t="s">
        <v>58</v>
      </c>
      <c r="G142" s="26"/>
      <c r="H142" s="26" t="s">
        <v>139</v>
      </c>
      <c r="I142" s="26" t="s">
        <v>60</v>
      </c>
      <c r="J142" s="59" t="s">
        <v>55</v>
      </c>
      <c r="K142" s="5"/>
      <c r="L142" s="5"/>
      <c r="M142" s="5"/>
    </row>
    <row r="143" spans="1:13" ht="12.75">
      <c r="A143" s="48"/>
      <c r="B143" s="11"/>
      <c r="C143" s="43"/>
      <c r="D143" s="58" t="s">
        <v>49</v>
      </c>
      <c r="E143" s="93" t="s">
        <v>50</v>
      </c>
      <c r="F143" s="26" t="s">
        <v>129</v>
      </c>
      <c r="G143" s="26"/>
      <c r="H143" s="26"/>
      <c r="I143" s="26" t="s">
        <v>50</v>
      </c>
      <c r="J143" s="59"/>
      <c r="K143" s="5"/>
      <c r="L143" s="5"/>
      <c r="M143" s="5"/>
    </row>
    <row r="144" spans="1:13" ht="12.75">
      <c r="A144" s="48"/>
      <c r="B144" s="14" t="s">
        <v>85</v>
      </c>
      <c r="C144" s="12"/>
      <c r="D144" s="61">
        <f>($G$19)</f>
        <v>5719.34376</v>
      </c>
      <c r="E144" s="94">
        <f>($H$19)</f>
        <v>19064.479199999998</v>
      </c>
      <c r="F144" s="207">
        <v>0</v>
      </c>
      <c r="G144" s="63">
        <v>0</v>
      </c>
      <c r="H144" s="63">
        <v>1.05</v>
      </c>
      <c r="I144" s="62">
        <f aca="true" t="shared" si="13" ref="I144:I157">(D144*(F144/100)*(G144/365)*H144)</f>
        <v>0</v>
      </c>
      <c r="J144" s="64">
        <f aca="true" t="shared" si="14" ref="J144:J157">(E144*(F144/100)*(G144/365)*H144)</f>
        <v>0</v>
      </c>
      <c r="K144" s="5"/>
      <c r="L144" s="5"/>
      <c r="M144" s="5"/>
    </row>
    <row r="145" spans="1:13" ht="12.75">
      <c r="A145" s="48"/>
      <c r="B145" s="14" t="s">
        <v>86</v>
      </c>
      <c r="C145" s="12"/>
      <c r="D145" s="61">
        <f>($G$20)</f>
        <v>3050.3166720000004</v>
      </c>
      <c r="E145" s="94">
        <f>($H$20)</f>
        <v>15251.58336</v>
      </c>
      <c r="F145" s="207">
        <v>2</v>
      </c>
      <c r="G145" s="63">
        <v>10</v>
      </c>
      <c r="H145" s="63">
        <v>1.05</v>
      </c>
      <c r="I145" s="62">
        <f t="shared" si="13"/>
        <v>1.7549767153972604</v>
      </c>
      <c r="J145" s="64">
        <f t="shared" si="14"/>
        <v>8.774883576986301</v>
      </c>
      <c r="K145" s="5"/>
      <c r="L145" s="5"/>
      <c r="M145" s="5"/>
    </row>
    <row r="146" spans="1:13" ht="12.75">
      <c r="A146" s="48"/>
      <c r="B146" s="14" t="s">
        <v>87</v>
      </c>
      <c r="C146" s="12"/>
      <c r="D146" s="61">
        <f>($G$21)</f>
        <v>4575.475007999999</v>
      </c>
      <c r="E146" s="94">
        <f>($H$21)</f>
        <v>22877.37504</v>
      </c>
      <c r="F146" s="207">
        <v>0</v>
      </c>
      <c r="G146" s="63">
        <v>0</v>
      </c>
      <c r="H146" s="63">
        <v>1.05</v>
      </c>
      <c r="I146" s="62">
        <f t="shared" si="13"/>
        <v>0</v>
      </c>
      <c r="J146" s="64">
        <f t="shared" si="14"/>
        <v>0</v>
      </c>
      <c r="K146" s="5"/>
      <c r="L146" s="5"/>
      <c r="M146" s="5"/>
    </row>
    <row r="147" spans="1:13" ht="12.75">
      <c r="A147" s="48"/>
      <c r="B147" s="14" t="s">
        <v>88</v>
      </c>
      <c r="C147" s="12"/>
      <c r="D147" s="61">
        <f>($G$22)</f>
        <v>1906.4479199999998</v>
      </c>
      <c r="E147" s="94">
        <f>($H$22)</f>
        <v>19064.479199999998</v>
      </c>
      <c r="F147" s="207">
        <v>0</v>
      </c>
      <c r="G147" s="63">
        <v>0</v>
      </c>
      <c r="H147" s="63">
        <v>1.05</v>
      </c>
      <c r="I147" s="62">
        <f t="shared" si="13"/>
        <v>0</v>
      </c>
      <c r="J147" s="64">
        <f t="shared" si="14"/>
        <v>0</v>
      </c>
      <c r="K147" s="5"/>
      <c r="L147" s="5"/>
      <c r="M147" s="5"/>
    </row>
    <row r="148" spans="1:13" ht="12.75">
      <c r="A148" s="48"/>
      <c r="B148" s="14" t="s">
        <v>89</v>
      </c>
      <c r="C148" s="12"/>
      <c r="D148" s="61">
        <f>($G$23)</f>
        <v>1525.1583360000002</v>
      </c>
      <c r="E148" s="94">
        <f>($H$23)</f>
        <v>15251.58336</v>
      </c>
      <c r="F148" s="207">
        <v>1</v>
      </c>
      <c r="G148" s="63">
        <v>10</v>
      </c>
      <c r="H148" s="63">
        <v>1.05</v>
      </c>
      <c r="I148" s="62">
        <f t="shared" si="13"/>
        <v>0.4387441788493151</v>
      </c>
      <c r="J148" s="64">
        <f t="shared" si="14"/>
        <v>4.387441788493151</v>
      </c>
      <c r="K148" s="5"/>
      <c r="L148" s="5"/>
      <c r="M148" s="5"/>
    </row>
    <row r="149" spans="1:13" ht="12.75">
      <c r="A149" s="48"/>
      <c r="B149" s="14" t="s">
        <v>90</v>
      </c>
      <c r="C149" s="12"/>
      <c r="D149" s="61">
        <f>($G$24)</f>
        <v>3843.645</v>
      </c>
      <c r="E149" s="94">
        <f>($H$24)</f>
        <v>7687.29</v>
      </c>
      <c r="F149" s="207">
        <v>15</v>
      </c>
      <c r="G149" s="63">
        <v>20</v>
      </c>
      <c r="H149" s="63">
        <v>1.05</v>
      </c>
      <c r="I149" s="62">
        <f t="shared" si="13"/>
        <v>33.17118287671233</v>
      </c>
      <c r="J149" s="64">
        <f t="shared" si="14"/>
        <v>66.34236575342466</v>
      </c>
      <c r="K149" s="5"/>
      <c r="L149" s="5"/>
      <c r="M149" s="5"/>
    </row>
    <row r="150" spans="1:13" ht="12.75">
      <c r="A150" s="48"/>
      <c r="B150" s="14" t="s">
        <v>91</v>
      </c>
      <c r="C150" s="12"/>
      <c r="D150" s="61">
        <f>($G$25)</f>
        <v>9150.950016</v>
      </c>
      <c r="E150" s="94">
        <f>($H$25)</f>
        <v>30503.16672</v>
      </c>
      <c r="F150" s="207">
        <v>5</v>
      </c>
      <c r="G150" s="63">
        <v>15</v>
      </c>
      <c r="H150" s="63">
        <v>1.05</v>
      </c>
      <c r="I150" s="62">
        <f t="shared" si="13"/>
        <v>19.74348804821918</v>
      </c>
      <c r="J150" s="64">
        <f t="shared" si="14"/>
        <v>65.81162682739726</v>
      </c>
      <c r="K150" s="5"/>
      <c r="L150" s="5"/>
      <c r="M150" s="5"/>
    </row>
    <row r="151" spans="1:13" ht="12.75">
      <c r="A151" s="48"/>
      <c r="B151" s="14" t="s">
        <v>92</v>
      </c>
      <c r="C151" s="12"/>
      <c r="D151" s="61">
        <f>($G$26)</f>
        <v>7687.29</v>
      </c>
      <c r="E151" s="94">
        <f>($H$26)</f>
        <v>15374.58</v>
      </c>
      <c r="F151" s="207">
        <v>12</v>
      </c>
      <c r="G151" s="63">
        <v>10</v>
      </c>
      <c r="H151" s="63">
        <v>1.05</v>
      </c>
      <c r="I151" s="62">
        <f t="shared" si="13"/>
        <v>26.53694630136986</v>
      </c>
      <c r="J151" s="64">
        <f t="shared" si="14"/>
        <v>53.07389260273972</v>
      </c>
      <c r="K151" s="5"/>
      <c r="L151" s="5"/>
      <c r="M151" s="5"/>
    </row>
    <row r="152" spans="1:13" ht="12.75">
      <c r="A152" s="48"/>
      <c r="B152" s="14" t="s">
        <v>126</v>
      </c>
      <c r="C152" s="12"/>
      <c r="D152" s="61">
        <f>($G$27)</f>
        <v>264.354608</v>
      </c>
      <c r="E152" s="94">
        <f>($H$27)</f>
        <v>2643.54608</v>
      </c>
      <c r="F152" s="207">
        <v>1</v>
      </c>
      <c r="G152" s="63">
        <v>10</v>
      </c>
      <c r="H152" s="63">
        <v>1.05</v>
      </c>
      <c r="I152" s="62">
        <f t="shared" si="13"/>
        <v>0.07604721599999999</v>
      </c>
      <c r="J152" s="64">
        <f t="shared" si="14"/>
        <v>0.7604721600000001</v>
      </c>
      <c r="K152" s="5"/>
      <c r="L152" s="5"/>
      <c r="M152" s="5"/>
    </row>
    <row r="153" spans="1:13" ht="12.75">
      <c r="A153" s="48"/>
      <c r="B153" s="14" t="s">
        <v>93</v>
      </c>
      <c r="C153" s="12"/>
      <c r="D153" s="61">
        <f>($G$28)</f>
        <v>1143.8687519999999</v>
      </c>
      <c r="E153" s="94">
        <f>($H$28)</f>
        <v>11438.68752</v>
      </c>
      <c r="F153" s="207">
        <v>1</v>
      </c>
      <c r="G153" s="63">
        <v>10</v>
      </c>
      <c r="H153" s="63">
        <v>1.05</v>
      </c>
      <c r="I153" s="62">
        <f t="shared" si="13"/>
        <v>0.32905813413698626</v>
      </c>
      <c r="J153" s="64">
        <f t="shared" si="14"/>
        <v>3.2905813413698626</v>
      </c>
      <c r="K153" s="5"/>
      <c r="L153" s="5"/>
      <c r="M153" s="5"/>
    </row>
    <row r="154" spans="1:13" ht="12.75">
      <c r="A154" s="48"/>
      <c r="B154" s="14" t="s">
        <v>94</v>
      </c>
      <c r="C154" s="12"/>
      <c r="D154" s="61">
        <f>($G$29)</f>
        <v>1143.8687519999999</v>
      </c>
      <c r="E154" s="94">
        <f>($H$29)</f>
        <v>11438.68752</v>
      </c>
      <c r="F154" s="207">
        <v>1</v>
      </c>
      <c r="G154" s="63">
        <v>10</v>
      </c>
      <c r="H154" s="63">
        <v>1.05</v>
      </c>
      <c r="I154" s="62">
        <f t="shared" si="13"/>
        <v>0.32905813413698626</v>
      </c>
      <c r="J154" s="64">
        <f t="shared" si="14"/>
        <v>3.2905813413698626</v>
      </c>
      <c r="K154" s="5"/>
      <c r="L154" s="5"/>
      <c r="M154" s="5"/>
    </row>
    <row r="155" spans="1:13" ht="12.75">
      <c r="A155" s="48"/>
      <c r="B155" s="14" t="s">
        <v>95</v>
      </c>
      <c r="C155" s="12"/>
      <c r="D155" s="61">
        <f>($G$30)</f>
        <v>1906.4479199999998</v>
      </c>
      <c r="E155" s="94">
        <f>($H$30)</f>
        <v>19064.479199999998</v>
      </c>
      <c r="F155" s="207">
        <v>1</v>
      </c>
      <c r="G155" s="63">
        <v>10</v>
      </c>
      <c r="H155" s="63">
        <v>1.05</v>
      </c>
      <c r="I155" s="62">
        <f t="shared" si="13"/>
        <v>0.5484302235616437</v>
      </c>
      <c r="J155" s="64">
        <f t="shared" si="14"/>
        <v>5.484302235616438</v>
      </c>
      <c r="K155" s="5"/>
      <c r="L155" s="5"/>
      <c r="M155" s="5"/>
    </row>
    <row r="156" spans="1:13" ht="12.75">
      <c r="A156" s="48"/>
      <c r="B156" s="14" t="s">
        <v>96</v>
      </c>
      <c r="C156" s="12"/>
      <c r="D156" s="61">
        <f>($G$31)</f>
        <v>4194.185424</v>
      </c>
      <c r="E156" s="94">
        <f>($H$31)</f>
        <v>41941.85424</v>
      </c>
      <c r="F156" s="207">
        <v>1</v>
      </c>
      <c r="G156" s="63">
        <v>10</v>
      </c>
      <c r="H156" s="63">
        <v>1.05</v>
      </c>
      <c r="I156" s="62">
        <f t="shared" si="13"/>
        <v>1.2065464918356166</v>
      </c>
      <c r="J156" s="64">
        <f t="shared" si="14"/>
        <v>12.065464918356165</v>
      </c>
      <c r="K156" s="5"/>
      <c r="L156" s="5"/>
      <c r="M156" s="5"/>
    </row>
    <row r="157" spans="1:13" ht="12.75">
      <c r="A157" s="48"/>
      <c r="B157" s="14" t="s">
        <v>147</v>
      </c>
      <c r="C157" s="12"/>
      <c r="D157" s="95">
        <f>($G$32)</f>
        <v>6100.633344000001</v>
      </c>
      <c r="E157" s="96">
        <f>($H$32)</f>
        <v>30503.16672</v>
      </c>
      <c r="F157" s="207">
        <v>3</v>
      </c>
      <c r="G157" s="63">
        <v>10</v>
      </c>
      <c r="H157" s="63">
        <v>1.05</v>
      </c>
      <c r="I157" s="62">
        <f t="shared" si="13"/>
        <v>5.26493014619178</v>
      </c>
      <c r="J157" s="64">
        <f t="shared" si="14"/>
        <v>26.324650730958904</v>
      </c>
      <c r="K157" s="5"/>
      <c r="L157" s="5"/>
      <c r="M157" s="5"/>
    </row>
    <row r="158" spans="1:13" ht="13.5" thickBot="1">
      <c r="A158" s="48"/>
      <c r="B158" s="37" t="s">
        <v>3</v>
      </c>
      <c r="C158" s="38"/>
      <c r="D158" s="97">
        <f>SUM(D144:D157)</f>
        <v>52211.985512000014</v>
      </c>
      <c r="E158" s="67">
        <f>SUM(E144:E157)</f>
        <v>262104.95816</v>
      </c>
      <c r="F158" s="81"/>
      <c r="G158" s="81"/>
      <c r="H158" s="81"/>
      <c r="I158" s="67">
        <f>SUM(I144:I157)</f>
        <v>89.39940846641093</v>
      </c>
      <c r="J158" s="69">
        <f>SUM(J144:J157)</f>
        <v>249.60626327671227</v>
      </c>
      <c r="K158" s="5"/>
      <c r="L158" s="5"/>
      <c r="M158" s="5"/>
    </row>
    <row r="159" spans="1:13" ht="12.75">
      <c r="A159" s="48"/>
      <c r="B159" s="43" t="s">
        <v>186</v>
      </c>
      <c r="C159" s="12"/>
      <c r="D159" s="62"/>
      <c r="E159" s="62"/>
      <c r="F159" s="63"/>
      <c r="G159" s="63"/>
      <c r="H159" s="63"/>
      <c r="I159" s="62"/>
      <c r="J159" s="62"/>
      <c r="K159" s="5"/>
      <c r="L159" s="5"/>
      <c r="M159" s="5"/>
    </row>
    <row r="160" spans="1:13" ht="12.75">
      <c r="A160" s="48"/>
      <c r="B160" s="5" t="s">
        <v>130</v>
      </c>
      <c r="C160" s="12"/>
      <c r="D160" s="85"/>
      <c r="E160" s="85"/>
      <c r="F160" s="71"/>
      <c r="G160" s="71"/>
      <c r="H160" s="71"/>
      <c r="I160" s="71"/>
      <c r="J160" s="5"/>
      <c r="K160" s="5"/>
      <c r="L160" s="5"/>
      <c r="M160" s="5"/>
    </row>
    <row r="161" spans="1:13" ht="12.75">
      <c r="A161" s="48"/>
      <c r="B161" s="5" t="s">
        <v>134</v>
      </c>
      <c r="C161" s="12"/>
      <c r="D161" s="62"/>
      <c r="E161" s="62"/>
      <c r="F161" s="63"/>
      <c r="G161" s="63"/>
      <c r="H161" s="63"/>
      <c r="I161" s="79"/>
      <c r="J161" s="5"/>
      <c r="K161" s="5"/>
      <c r="L161" s="5"/>
      <c r="M161" s="5"/>
    </row>
    <row r="162" spans="1:13" ht="12.75">
      <c r="A162" s="48"/>
      <c r="B162" s="5" t="s">
        <v>135</v>
      </c>
      <c r="C162" s="12"/>
      <c r="D162" s="62"/>
      <c r="E162" s="62"/>
      <c r="F162" s="63"/>
      <c r="G162" s="63"/>
      <c r="H162" s="63"/>
      <c r="I162" s="79"/>
      <c r="J162" s="5"/>
      <c r="K162" s="5"/>
      <c r="L162" s="5"/>
      <c r="M162" s="5"/>
    </row>
    <row r="163" spans="1:13" ht="12.75">
      <c r="A163" s="5"/>
      <c r="B163" s="5" t="s">
        <v>75</v>
      </c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ht="13.5" thickBo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ht="15.75">
      <c r="A165" s="20"/>
      <c r="B165" s="22" t="s">
        <v>158</v>
      </c>
      <c r="C165" s="9"/>
      <c r="D165" s="9"/>
      <c r="E165" s="9"/>
      <c r="F165" s="9"/>
      <c r="G165" s="9"/>
      <c r="H165" s="9"/>
      <c r="I165" s="10"/>
      <c r="J165" s="45"/>
      <c r="K165" s="5"/>
      <c r="L165" s="5"/>
      <c r="M165" s="5"/>
    </row>
    <row r="166" spans="1:13" ht="13.5" thickBot="1">
      <c r="A166" s="20"/>
      <c r="B166" s="11" t="s">
        <v>48</v>
      </c>
      <c r="C166" s="43"/>
      <c r="D166" s="53" t="s">
        <v>56</v>
      </c>
      <c r="E166" s="53"/>
      <c r="F166" s="26" t="s">
        <v>57</v>
      </c>
      <c r="G166" s="26" t="s">
        <v>143</v>
      </c>
      <c r="H166" s="53" t="s">
        <v>144</v>
      </c>
      <c r="I166" s="98"/>
      <c r="J166" s="12"/>
      <c r="K166" s="88"/>
      <c r="L166" s="88"/>
      <c r="M166" s="26"/>
    </row>
    <row r="167" spans="1:13" ht="12.75">
      <c r="A167" s="20"/>
      <c r="B167" s="11"/>
      <c r="C167" s="43"/>
      <c r="D167" s="26" t="s">
        <v>13</v>
      </c>
      <c r="E167" s="26" t="s">
        <v>51</v>
      </c>
      <c r="F167" s="26" t="s">
        <v>145</v>
      </c>
      <c r="G167" s="26" t="s">
        <v>157</v>
      </c>
      <c r="H167" s="26" t="s">
        <v>13</v>
      </c>
      <c r="I167" s="59" t="s">
        <v>51</v>
      </c>
      <c r="J167" s="26"/>
      <c r="K167" s="78"/>
      <c r="L167" s="26"/>
      <c r="M167" s="78"/>
    </row>
    <row r="168" spans="1:13" ht="12.75">
      <c r="A168" s="45"/>
      <c r="B168" s="11"/>
      <c r="C168" s="43"/>
      <c r="D168" s="78" t="s">
        <v>49</v>
      </c>
      <c r="E168" s="26" t="s">
        <v>50</v>
      </c>
      <c r="F168" s="26" t="s">
        <v>155</v>
      </c>
      <c r="G168" s="26" t="s">
        <v>146</v>
      </c>
      <c r="H168" s="78" t="s">
        <v>49</v>
      </c>
      <c r="I168" s="59" t="s">
        <v>50</v>
      </c>
      <c r="J168" s="26"/>
      <c r="K168" s="5"/>
      <c r="L168" s="5"/>
      <c r="M168" s="5"/>
    </row>
    <row r="169" spans="1:13" ht="12.75">
      <c r="A169" s="45"/>
      <c r="B169" s="14" t="s">
        <v>85</v>
      </c>
      <c r="C169" s="12"/>
      <c r="D169" s="61">
        <f>($G$19)</f>
        <v>5719.34376</v>
      </c>
      <c r="E169" s="94">
        <f>($H$19)</f>
        <v>19064.479199999998</v>
      </c>
      <c r="F169" s="207">
        <v>2</v>
      </c>
      <c r="G169" s="18">
        <v>6</v>
      </c>
      <c r="H169" s="62">
        <f aca="true" t="shared" si="15" ref="H169:H182">((D169*F169/100)/G169)</f>
        <v>19.064479199999997</v>
      </c>
      <c r="I169" s="64">
        <f aca="true" t="shared" si="16" ref="I169:I182">((E169*F169/100)/G169)</f>
        <v>63.54826399999999</v>
      </c>
      <c r="J169" s="62"/>
      <c r="K169" s="5"/>
      <c r="L169" s="5"/>
      <c r="M169" s="5"/>
    </row>
    <row r="170" spans="1:13" ht="12.75">
      <c r="A170" s="5"/>
      <c r="B170" s="14" t="s">
        <v>86</v>
      </c>
      <c r="C170" s="12"/>
      <c r="D170" s="61">
        <f>($G$20)</f>
        <v>3050.3166720000004</v>
      </c>
      <c r="E170" s="94">
        <f>($H$20)</f>
        <v>15251.58336</v>
      </c>
      <c r="F170" s="207">
        <v>2</v>
      </c>
      <c r="G170" s="18">
        <v>6</v>
      </c>
      <c r="H170" s="62">
        <f t="shared" si="15"/>
        <v>10.167722240000002</v>
      </c>
      <c r="I170" s="64">
        <f t="shared" si="16"/>
        <v>50.8386112</v>
      </c>
      <c r="J170" s="62"/>
      <c r="K170" s="5"/>
      <c r="L170" s="5"/>
      <c r="M170" s="5"/>
    </row>
    <row r="171" spans="1:13" ht="12.75">
      <c r="A171" s="5"/>
      <c r="B171" s="14" t="s">
        <v>87</v>
      </c>
      <c r="C171" s="12"/>
      <c r="D171" s="61">
        <f>($G$21)</f>
        <v>4575.475007999999</v>
      </c>
      <c r="E171" s="94">
        <f>($H$21)</f>
        <v>22877.37504</v>
      </c>
      <c r="F171" s="207">
        <v>2</v>
      </c>
      <c r="G171" s="18">
        <v>6</v>
      </c>
      <c r="H171" s="62">
        <f t="shared" si="15"/>
        <v>15.251583359999998</v>
      </c>
      <c r="I171" s="64">
        <f t="shared" si="16"/>
        <v>76.25791679999999</v>
      </c>
      <c r="J171" s="62"/>
      <c r="K171" s="5"/>
      <c r="L171" s="5"/>
      <c r="M171" s="5"/>
    </row>
    <row r="172" spans="1:13" ht="12.75">
      <c r="A172" s="5"/>
      <c r="B172" s="14" t="s">
        <v>88</v>
      </c>
      <c r="C172" s="12"/>
      <c r="D172" s="61">
        <f>($G$22)</f>
        <v>1906.4479199999998</v>
      </c>
      <c r="E172" s="94">
        <f>($H$22)</f>
        <v>19064.479199999998</v>
      </c>
      <c r="F172" s="207">
        <v>2</v>
      </c>
      <c r="G172" s="18">
        <v>6</v>
      </c>
      <c r="H172" s="62">
        <f t="shared" si="15"/>
        <v>6.354826399999999</v>
      </c>
      <c r="I172" s="64">
        <f t="shared" si="16"/>
        <v>63.54826399999999</v>
      </c>
      <c r="J172" s="62"/>
      <c r="K172" s="5"/>
      <c r="L172" s="5"/>
      <c r="M172" s="5"/>
    </row>
    <row r="173" spans="1:13" ht="12.75">
      <c r="A173" s="5"/>
      <c r="B173" s="14" t="s">
        <v>89</v>
      </c>
      <c r="C173" s="12"/>
      <c r="D173" s="61">
        <f>($G$23)</f>
        <v>1525.1583360000002</v>
      </c>
      <c r="E173" s="94">
        <f>($H$23)</f>
        <v>15251.58336</v>
      </c>
      <c r="F173" s="207">
        <v>2</v>
      </c>
      <c r="G173" s="18">
        <v>6</v>
      </c>
      <c r="H173" s="62">
        <f t="shared" si="15"/>
        <v>5.083861120000001</v>
      </c>
      <c r="I173" s="64">
        <f t="shared" si="16"/>
        <v>50.8386112</v>
      </c>
      <c r="J173" s="62"/>
      <c r="K173" s="5"/>
      <c r="L173" s="5"/>
      <c r="M173" s="5"/>
    </row>
    <row r="174" spans="1:13" ht="12.75">
      <c r="A174" s="5"/>
      <c r="B174" s="14" t="s">
        <v>90</v>
      </c>
      <c r="C174" s="12"/>
      <c r="D174" s="61">
        <f>($G$24)</f>
        <v>3843.645</v>
      </c>
      <c r="E174" s="94">
        <f>($H$24)</f>
        <v>7687.29</v>
      </c>
      <c r="F174" s="207">
        <v>2</v>
      </c>
      <c r="G174" s="18">
        <v>6</v>
      </c>
      <c r="H174" s="62">
        <f t="shared" si="15"/>
        <v>12.81215</v>
      </c>
      <c r="I174" s="64">
        <f t="shared" si="16"/>
        <v>25.6243</v>
      </c>
      <c r="J174" s="62"/>
      <c r="K174" s="5"/>
      <c r="L174" s="5"/>
      <c r="M174" s="5"/>
    </row>
    <row r="175" spans="1:13" ht="12.75">
      <c r="A175" s="5"/>
      <c r="B175" s="14" t="s">
        <v>91</v>
      </c>
      <c r="C175" s="12"/>
      <c r="D175" s="61">
        <f>($G$25)</f>
        <v>9150.950016</v>
      </c>
      <c r="E175" s="94">
        <f>($H$25)</f>
        <v>30503.16672</v>
      </c>
      <c r="F175" s="207">
        <v>2</v>
      </c>
      <c r="G175" s="18">
        <v>6</v>
      </c>
      <c r="H175" s="62">
        <f t="shared" si="15"/>
        <v>30.50316672</v>
      </c>
      <c r="I175" s="64">
        <f t="shared" si="16"/>
        <v>101.6772224</v>
      </c>
      <c r="J175" s="62"/>
      <c r="K175" s="5"/>
      <c r="L175" s="5"/>
      <c r="M175" s="5"/>
    </row>
    <row r="176" spans="1:13" ht="12.75">
      <c r="A176" s="5"/>
      <c r="B176" s="14" t="s">
        <v>92</v>
      </c>
      <c r="C176" s="12"/>
      <c r="D176" s="61">
        <f>($G$26)</f>
        <v>7687.29</v>
      </c>
      <c r="E176" s="94">
        <f>($H$26)</f>
        <v>15374.58</v>
      </c>
      <c r="F176" s="207">
        <v>2</v>
      </c>
      <c r="G176" s="18">
        <v>6</v>
      </c>
      <c r="H176" s="62">
        <f t="shared" si="15"/>
        <v>25.6243</v>
      </c>
      <c r="I176" s="64">
        <f t="shared" si="16"/>
        <v>51.2486</v>
      </c>
      <c r="J176" s="62"/>
      <c r="K176" s="5"/>
      <c r="L176" s="5"/>
      <c r="M176" s="5"/>
    </row>
    <row r="177" spans="1:13" ht="12.75">
      <c r="A177" s="5"/>
      <c r="B177" s="14" t="s">
        <v>126</v>
      </c>
      <c r="C177" s="12"/>
      <c r="D177" s="61">
        <f>($G$27)</f>
        <v>264.354608</v>
      </c>
      <c r="E177" s="94">
        <f>($H$27)</f>
        <v>2643.54608</v>
      </c>
      <c r="F177" s="207">
        <v>2</v>
      </c>
      <c r="G177" s="18">
        <v>6</v>
      </c>
      <c r="H177" s="62">
        <f t="shared" si="15"/>
        <v>0.8811820266666666</v>
      </c>
      <c r="I177" s="64">
        <f t="shared" si="16"/>
        <v>8.811820266666667</v>
      </c>
      <c r="J177" s="62"/>
      <c r="K177" s="5"/>
      <c r="L177" s="5"/>
      <c r="M177" s="5"/>
    </row>
    <row r="178" spans="1:13" ht="12.75">
      <c r="A178" s="5"/>
      <c r="B178" s="14" t="s">
        <v>93</v>
      </c>
      <c r="C178" s="12"/>
      <c r="D178" s="61">
        <f>($G$28)</f>
        <v>1143.8687519999999</v>
      </c>
      <c r="E178" s="94">
        <f>($H$28)</f>
        <v>11438.68752</v>
      </c>
      <c r="F178" s="207">
        <v>2</v>
      </c>
      <c r="G178" s="18">
        <v>6</v>
      </c>
      <c r="H178" s="62">
        <f t="shared" si="15"/>
        <v>3.8128958399999995</v>
      </c>
      <c r="I178" s="64">
        <f t="shared" si="16"/>
        <v>38.128958399999995</v>
      </c>
      <c r="J178" s="62"/>
      <c r="K178" s="5"/>
      <c r="L178" s="5"/>
      <c r="M178" s="5"/>
    </row>
    <row r="179" spans="1:13" ht="12.75">
      <c r="A179" s="5"/>
      <c r="B179" s="14" t="s">
        <v>94</v>
      </c>
      <c r="C179" s="12"/>
      <c r="D179" s="61">
        <f>($G$29)</f>
        <v>1143.8687519999999</v>
      </c>
      <c r="E179" s="62">
        <f>($H$29)</f>
        <v>11438.68752</v>
      </c>
      <c r="F179" s="207">
        <v>2</v>
      </c>
      <c r="G179" s="18">
        <v>6</v>
      </c>
      <c r="H179" s="62">
        <f t="shared" si="15"/>
        <v>3.8128958399999995</v>
      </c>
      <c r="I179" s="64">
        <f t="shared" si="16"/>
        <v>38.128958399999995</v>
      </c>
      <c r="J179" s="62"/>
      <c r="K179" s="5"/>
      <c r="L179" s="5"/>
      <c r="M179" s="5"/>
    </row>
    <row r="180" spans="1:13" ht="12.75">
      <c r="A180" s="5"/>
      <c r="B180" s="14" t="s">
        <v>95</v>
      </c>
      <c r="C180" s="12"/>
      <c r="D180" s="61">
        <f>($G$30)</f>
        <v>1906.4479199999998</v>
      </c>
      <c r="E180" s="94">
        <f>($H$30)</f>
        <v>19064.479199999998</v>
      </c>
      <c r="F180" s="207">
        <v>2</v>
      </c>
      <c r="G180" s="99">
        <v>6</v>
      </c>
      <c r="H180" s="62">
        <f t="shared" si="15"/>
        <v>6.354826399999999</v>
      </c>
      <c r="I180" s="64">
        <f t="shared" si="16"/>
        <v>63.54826399999999</v>
      </c>
      <c r="J180" s="62"/>
      <c r="K180" s="5"/>
      <c r="L180" s="5"/>
      <c r="M180" s="5"/>
    </row>
    <row r="181" spans="1:13" ht="12.75">
      <c r="A181" s="5"/>
      <c r="B181" s="14" t="s">
        <v>96</v>
      </c>
      <c r="C181" s="12"/>
      <c r="D181" s="61">
        <f>($G$31)</f>
        <v>4194.185424</v>
      </c>
      <c r="E181" s="94">
        <f>($H$31)</f>
        <v>41941.85424</v>
      </c>
      <c r="F181" s="207">
        <v>2</v>
      </c>
      <c r="G181" s="99">
        <v>6</v>
      </c>
      <c r="H181" s="62">
        <f t="shared" si="15"/>
        <v>13.980618080000001</v>
      </c>
      <c r="I181" s="64">
        <f t="shared" si="16"/>
        <v>139.8061808</v>
      </c>
      <c r="J181" s="62"/>
      <c r="K181" s="5"/>
      <c r="L181" s="5"/>
      <c r="M181" s="5"/>
    </row>
    <row r="182" spans="1:13" ht="12.75">
      <c r="A182" s="5"/>
      <c r="B182" s="14" t="s">
        <v>147</v>
      </c>
      <c r="C182" s="12"/>
      <c r="D182" s="95">
        <f>($G$32)</f>
        <v>6100.633344000001</v>
      </c>
      <c r="E182" s="96">
        <f>($H$32)</f>
        <v>30503.16672</v>
      </c>
      <c r="F182" s="207">
        <v>2</v>
      </c>
      <c r="G182" s="62">
        <v>6</v>
      </c>
      <c r="H182" s="62">
        <f t="shared" si="15"/>
        <v>20.335444480000003</v>
      </c>
      <c r="I182" s="64">
        <f t="shared" si="16"/>
        <v>101.6772224</v>
      </c>
      <c r="J182" s="62"/>
      <c r="K182" s="5"/>
      <c r="L182" s="5"/>
      <c r="M182" s="5"/>
    </row>
    <row r="183" spans="1:13" ht="13.5" thickBot="1">
      <c r="A183" s="5"/>
      <c r="B183" s="37" t="s">
        <v>3</v>
      </c>
      <c r="C183" s="38"/>
      <c r="D183" s="97">
        <f>SUM(D169:D182)</f>
        <v>52211.985512000014</v>
      </c>
      <c r="E183" s="67">
        <f>SUM(E169:E182)</f>
        <v>262104.95816</v>
      </c>
      <c r="F183" s="81"/>
      <c r="G183" s="67"/>
      <c r="H183" s="67">
        <f>SUM(H169:H182)</f>
        <v>174.0399517066667</v>
      </c>
      <c r="I183" s="69">
        <f>SUM(I169:I182)</f>
        <v>873.6831938666667</v>
      </c>
      <c r="J183" s="62"/>
      <c r="K183" s="5"/>
      <c r="L183" s="5"/>
      <c r="M183" s="5"/>
    </row>
    <row r="184" spans="1:13" ht="12.75">
      <c r="A184" s="5"/>
      <c r="B184" s="43" t="s">
        <v>156</v>
      </c>
      <c r="C184" s="12"/>
      <c r="D184" s="62"/>
      <c r="E184" s="62"/>
      <c r="F184" s="63"/>
      <c r="G184" s="62"/>
      <c r="H184" s="62"/>
      <c r="I184" s="62"/>
      <c r="J184" s="62"/>
      <c r="K184" s="5"/>
      <c r="L184" s="5"/>
      <c r="M184" s="5"/>
    </row>
    <row r="185" spans="1:13" ht="12.75">
      <c r="A185" s="5"/>
      <c r="B185" s="43" t="s">
        <v>178</v>
      </c>
      <c r="C185" s="12"/>
      <c r="D185" s="62"/>
      <c r="E185" s="62"/>
      <c r="F185" s="63"/>
      <c r="G185" s="62"/>
      <c r="H185" s="62"/>
      <c r="I185" s="62"/>
      <c r="J185" s="62"/>
      <c r="K185" s="5"/>
      <c r="L185" s="5"/>
      <c r="M185" s="5"/>
    </row>
    <row r="186" spans="1:13" ht="12.75">
      <c r="A186" s="5"/>
      <c r="B186" s="43" t="s">
        <v>177</v>
      </c>
      <c r="C186" s="12"/>
      <c r="D186" s="62"/>
      <c r="E186" s="62"/>
      <c r="F186" s="63"/>
      <c r="G186" s="62"/>
      <c r="H186" s="62"/>
      <c r="I186" s="62"/>
      <c r="J186" s="62"/>
      <c r="K186" s="5"/>
      <c r="L186" s="5"/>
      <c r="M186" s="5"/>
    </row>
    <row r="187" spans="1:13" ht="12.75">
      <c r="A187" s="5"/>
      <c r="B187" s="43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ht="15.75">
      <c r="A189" s="7" t="s">
        <v>15</v>
      </c>
      <c r="B189" s="46" t="s">
        <v>194</v>
      </c>
      <c r="C189" s="47"/>
      <c r="D189" s="47"/>
      <c r="E189" s="100"/>
      <c r="F189" s="47"/>
      <c r="G189" s="47"/>
      <c r="H189" s="47"/>
      <c r="I189" s="47"/>
      <c r="J189" s="5"/>
      <c r="K189" s="5"/>
      <c r="L189" s="5"/>
      <c r="M189" s="5"/>
    </row>
    <row r="190" spans="1:13" ht="13.5" thickBot="1">
      <c r="A190" s="5"/>
      <c r="B190" s="101" t="s">
        <v>195</v>
      </c>
      <c r="C190" s="47"/>
      <c r="D190" s="47"/>
      <c r="E190" s="47"/>
      <c r="F190" s="47"/>
      <c r="G190" s="47"/>
      <c r="H190" s="47"/>
      <c r="I190" s="47"/>
      <c r="J190" s="5"/>
      <c r="K190" s="5"/>
      <c r="L190" s="5"/>
      <c r="M190" s="5"/>
    </row>
    <row r="191" spans="1:13" ht="12.75">
      <c r="A191" s="5"/>
      <c r="B191" s="102" t="s">
        <v>14</v>
      </c>
      <c r="C191" s="103" t="s">
        <v>16</v>
      </c>
      <c r="D191" s="103" t="s">
        <v>17</v>
      </c>
      <c r="E191" s="103" t="s">
        <v>18</v>
      </c>
      <c r="F191" s="103" t="s">
        <v>19</v>
      </c>
      <c r="G191" s="104" t="s">
        <v>20</v>
      </c>
      <c r="H191" s="105" t="s">
        <v>83</v>
      </c>
      <c r="I191" s="106" t="s">
        <v>21</v>
      </c>
      <c r="J191" s="88"/>
      <c r="K191" s="5"/>
      <c r="L191" s="5"/>
      <c r="M191" s="5"/>
    </row>
    <row r="192" spans="1:13" ht="12.75">
      <c r="A192" s="5"/>
      <c r="B192" s="11" t="s">
        <v>22</v>
      </c>
      <c r="C192" s="12"/>
      <c r="D192" s="70" t="s">
        <v>23</v>
      </c>
      <c r="E192" s="70" t="s">
        <v>24</v>
      </c>
      <c r="F192" s="70" t="s">
        <v>25</v>
      </c>
      <c r="G192" s="107"/>
      <c r="H192" s="108" t="s">
        <v>26</v>
      </c>
      <c r="I192" s="13"/>
      <c r="J192" s="5"/>
      <c r="K192" s="5"/>
      <c r="L192" s="5"/>
      <c r="M192" s="5"/>
    </row>
    <row r="193" spans="1:13" ht="13.5" thickBot="1">
      <c r="A193" s="5"/>
      <c r="B193" s="14"/>
      <c r="C193" s="12"/>
      <c r="D193" s="70"/>
      <c r="E193" s="70" t="s">
        <v>27</v>
      </c>
      <c r="F193" s="12"/>
      <c r="G193" s="109"/>
      <c r="H193" s="108" t="s">
        <v>28</v>
      </c>
      <c r="I193" s="13"/>
      <c r="J193" s="5"/>
      <c r="K193" s="5"/>
      <c r="L193" s="5"/>
      <c r="M193" s="5"/>
    </row>
    <row r="194" spans="1:13" ht="13.5" thickBot="1">
      <c r="A194" s="102" t="s">
        <v>63</v>
      </c>
      <c r="B194" s="44">
        <f>($G$64)</f>
        <v>44414.086704</v>
      </c>
      <c r="C194" s="44">
        <f>(B194/264)</f>
        <v>168.2351769090909</v>
      </c>
      <c r="D194" s="18">
        <v>264</v>
      </c>
      <c r="E194" s="18">
        <v>225</v>
      </c>
      <c r="F194" s="207">
        <v>12</v>
      </c>
      <c r="G194" s="110">
        <f>(C194/F194)*(D194/E194)</f>
        <v>16.449661742222222</v>
      </c>
      <c r="H194" s="111">
        <f>(G194*(30/100))</f>
        <v>4.934898522666667</v>
      </c>
      <c r="I194" s="112">
        <f>(G194+H194)</f>
        <v>21.38456026488889</v>
      </c>
      <c r="J194" s="5"/>
      <c r="K194" s="5"/>
      <c r="L194" s="5"/>
      <c r="M194" s="5"/>
    </row>
    <row r="195" spans="1:13" ht="13.5" thickBot="1">
      <c r="A195" s="113" t="s">
        <v>64</v>
      </c>
      <c r="B195" s="114">
        <f>($H$64)</f>
        <v>137633.24016</v>
      </c>
      <c r="C195" s="114">
        <f>(B195/264)</f>
        <v>521.3380309090909</v>
      </c>
      <c r="D195" s="115">
        <v>264</v>
      </c>
      <c r="E195" s="115">
        <v>225</v>
      </c>
      <c r="F195" s="207">
        <v>12</v>
      </c>
      <c r="G195" s="116">
        <f>(C195/F195)*(D195/E195)</f>
        <v>50.97527413333333</v>
      </c>
      <c r="H195" s="111">
        <f>(G195*(30/100))</f>
        <v>15.292582239999998</v>
      </c>
      <c r="I195" s="112">
        <f>(G195+H195)</f>
        <v>66.26785637333333</v>
      </c>
      <c r="J195" s="5"/>
      <c r="K195" s="5"/>
      <c r="L195" s="5"/>
      <c r="M195" s="5"/>
    </row>
    <row r="196" spans="1:13" ht="12.75">
      <c r="A196" s="5"/>
      <c r="B196" s="117" t="s">
        <v>29</v>
      </c>
      <c r="C196" s="118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ht="12.75">
      <c r="A197" s="5"/>
      <c r="B197" s="117" t="s">
        <v>65</v>
      </c>
      <c r="C197" s="118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ht="12.75">
      <c r="A198" s="5"/>
      <c r="B198" s="117" t="s">
        <v>159</v>
      </c>
      <c r="C198" s="118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ht="12.75">
      <c r="A199" s="5"/>
      <c r="B199" s="5"/>
      <c r="C199" s="119" t="s">
        <v>30</v>
      </c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ht="12.75">
      <c r="A200" s="5"/>
      <c r="B200" s="5"/>
      <c r="C200" s="119" t="s">
        <v>160</v>
      </c>
      <c r="D200" s="120"/>
      <c r="E200" s="120"/>
      <c r="F200" s="120"/>
      <c r="G200" s="5"/>
      <c r="H200" s="5"/>
      <c r="I200" s="5"/>
      <c r="J200" s="5"/>
      <c r="K200" s="5"/>
      <c r="L200" s="5"/>
      <c r="M200" s="5"/>
    </row>
    <row r="201" spans="1:13" ht="12.75">
      <c r="A201" s="5"/>
      <c r="B201" s="5"/>
      <c r="C201" s="85" t="s">
        <v>161</v>
      </c>
      <c r="D201" s="120"/>
      <c r="E201" s="120"/>
      <c r="F201" s="120"/>
      <c r="G201" s="5"/>
      <c r="H201" s="5"/>
      <c r="I201" s="5"/>
      <c r="J201" s="5"/>
      <c r="K201" s="5"/>
      <c r="L201" s="5"/>
      <c r="M201" s="5"/>
    </row>
    <row r="202" spans="1:13" ht="12.75">
      <c r="A202" s="5"/>
      <c r="B202" s="5"/>
      <c r="C202" s="85" t="s">
        <v>162</v>
      </c>
      <c r="D202" s="120"/>
      <c r="E202" s="120"/>
      <c r="F202" s="120"/>
      <c r="G202" s="5"/>
      <c r="H202" s="5"/>
      <c r="I202" s="5"/>
      <c r="J202" s="5"/>
      <c r="K202" s="5"/>
      <c r="L202" s="5"/>
      <c r="M202" s="5"/>
    </row>
    <row r="203" spans="1:13" ht="12.75">
      <c r="A203" s="5"/>
      <c r="B203" s="5"/>
      <c r="C203" s="85" t="s">
        <v>164</v>
      </c>
      <c r="D203" s="120"/>
      <c r="E203" s="120"/>
      <c r="F203" s="120"/>
      <c r="G203" s="5"/>
      <c r="H203" s="5"/>
      <c r="I203" s="5"/>
      <c r="J203" s="5"/>
      <c r="K203" s="5"/>
      <c r="L203" s="5"/>
      <c r="M203" s="5"/>
    </row>
    <row r="204" spans="1:13" ht="12.75">
      <c r="A204" s="5"/>
      <c r="B204" s="5" t="s">
        <v>31</v>
      </c>
      <c r="C204" s="117" t="s">
        <v>163</v>
      </c>
      <c r="D204" s="120"/>
      <c r="E204" s="120"/>
      <c r="F204" s="120"/>
      <c r="G204" s="5"/>
      <c r="H204" s="5"/>
      <c r="I204" s="5"/>
      <c r="J204" s="5"/>
      <c r="K204" s="5"/>
      <c r="L204" s="5"/>
      <c r="M204" s="5"/>
    </row>
    <row r="205" spans="1:13" ht="12.75">
      <c r="A205" s="5"/>
      <c r="B205" s="5" t="s">
        <v>66</v>
      </c>
      <c r="C205" s="5"/>
      <c r="D205" s="120"/>
      <c r="E205" s="120"/>
      <c r="F205" s="120"/>
      <c r="G205" s="5"/>
      <c r="H205" s="5"/>
      <c r="I205" s="5"/>
      <c r="J205" s="5"/>
      <c r="K205" s="5"/>
      <c r="L205" s="5"/>
      <c r="M205" s="5"/>
    </row>
    <row r="206" spans="1:13" ht="12.75">
      <c r="A206" s="5"/>
      <c r="B206" s="5" t="s">
        <v>84</v>
      </c>
      <c r="C206" s="5"/>
      <c r="D206" s="120"/>
      <c r="E206" s="120"/>
      <c r="F206" s="120"/>
      <c r="G206" s="5"/>
      <c r="H206" s="5"/>
      <c r="I206" s="5"/>
      <c r="J206" s="5"/>
      <c r="K206" s="5"/>
      <c r="L206" s="5"/>
      <c r="M206" s="5"/>
    </row>
    <row r="207" spans="1:13" ht="12.75">
      <c r="A207" s="5"/>
      <c r="B207" s="20"/>
      <c r="C207" s="5"/>
      <c r="D207" s="120"/>
      <c r="E207" s="120"/>
      <c r="F207" s="120"/>
      <c r="G207" s="5"/>
      <c r="H207" s="5"/>
      <c r="I207" s="5"/>
      <c r="J207" s="5"/>
      <c r="K207" s="5"/>
      <c r="L207" s="5"/>
      <c r="M207" s="5"/>
    </row>
    <row r="208" spans="1:13" ht="13.5" thickBot="1">
      <c r="A208" s="5"/>
      <c r="B208" s="101" t="s">
        <v>120</v>
      </c>
      <c r="C208" s="121"/>
      <c r="D208" s="122"/>
      <c r="E208" s="122"/>
      <c r="F208" s="122"/>
      <c r="G208" s="47"/>
      <c r="H208" s="47"/>
      <c r="I208" s="47"/>
      <c r="J208" s="47"/>
      <c r="K208" s="5"/>
      <c r="L208" s="5"/>
      <c r="M208" s="70"/>
    </row>
    <row r="209" spans="1:13" ht="12.75">
      <c r="A209" s="5"/>
      <c r="B209" s="102" t="s">
        <v>32</v>
      </c>
      <c r="C209" s="103" t="s">
        <v>33</v>
      </c>
      <c r="D209" s="103" t="s">
        <v>34</v>
      </c>
      <c r="E209" s="103" t="s">
        <v>35</v>
      </c>
      <c r="F209" s="103" t="s">
        <v>36</v>
      </c>
      <c r="G209" s="103" t="s">
        <v>79</v>
      </c>
      <c r="H209" s="103"/>
      <c r="I209" s="103" t="s">
        <v>39</v>
      </c>
      <c r="J209" s="106" t="s">
        <v>21</v>
      </c>
      <c r="K209" s="5"/>
      <c r="L209" s="5"/>
      <c r="M209" s="70"/>
    </row>
    <row r="210" spans="1:13" ht="13.5" thickBot="1">
      <c r="A210" s="5"/>
      <c r="B210" s="11" t="s">
        <v>40</v>
      </c>
      <c r="C210" s="70" t="s">
        <v>41</v>
      </c>
      <c r="D210" s="70"/>
      <c r="E210" s="70"/>
      <c r="F210" s="70"/>
      <c r="G210" s="70"/>
      <c r="H210" s="70"/>
      <c r="I210" s="70"/>
      <c r="J210" s="59"/>
      <c r="K210" s="5"/>
      <c r="L210" s="5"/>
      <c r="M210" s="70"/>
    </row>
    <row r="211" spans="1:13" ht="12.75">
      <c r="A211" s="102" t="s">
        <v>63</v>
      </c>
      <c r="B211" s="123">
        <f>(I194*(2/12))</f>
        <v>3.5640933774814814</v>
      </c>
      <c r="C211" s="123">
        <f>(I194*(5/12))</f>
        <v>8.910233443703705</v>
      </c>
      <c r="D211" s="79">
        <f>(I194*(0.75/12))</f>
        <v>1.3365350165555556</v>
      </c>
      <c r="E211" s="79">
        <f>(I194*(1.5/12))</f>
        <v>2.6730700331111112</v>
      </c>
      <c r="F211" s="79">
        <f>(I194*(1/12))</f>
        <v>1.7820466887407407</v>
      </c>
      <c r="G211" s="79">
        <f>(I194*(1/12))</f>
        <v>1.7820466887407407</v>
      </c>
      <c r="H211" s="123"/>
      <c r="I211" s="123">
        <f>(I194*(0.75/12))</f>
        <v>1.3365350165555556</v>
      </c>
      <c r="J211" s="124">
        <f>(I211+H211+G211+F211+E211+D211+C211+B211)</f>
        <v>21.384560264888886</v>
      </c>
      <c r="K211" s="5"/>
      <c r="L211" s="5"/>
      <c r="M211" s="70"/>
    </row>
    <row r="212" spans="1:13" ht="13.5" thickBot="1">
      <c r="A212" s="113" t="s">
        <v>64</v>
      </c>
      <c r="B212" s="125">
        <f>(I195*(2/12))</f>
        <v>11.044642728888888</v>
      </c>
      <c r="C212" s="125">
        <f>(I195*(5/12))</f>
        <v>27.61160682222222</v>
      </c>
      <c r="D212" s="126">
        <f>(I195*(0.75/12))</f>
        <v>4.141741023333333</v>
      </c>
      <c r="E212" s="126">
        <f>(I195*(1.5/12))</f>
        <v>8.283482046666666</v>
      </c>
      <c r="F212" s="126">
        <f>(I195*(1/12))</f>
        <v>5.522321364444444</v>
      </c>
      <c r="G212" s="126">
        <f>(I195*(1/12))</f>
        <v>5.522321364444444</v>
      </c>
      <c r="H212" s="125"/>
      <c r="I212" s="125">
        <f>(I195*(0.75/12))</f>
        <v>4.141741023333333</v>
      </c>
      <c r="J212" s="112">
        <f>(I212+H212+G212+F212+E212+D212+C212+B212)</f>
        <v>66.26785637333333</v>
      </c>
      <c r="K212" s="5"/>
      <c r="L212" s="5"/>
      <c r="M212" s="18"/>
    </row>
    <row r="213" spans="1:13" ht="12.75">
      <c r="A213" s="5"/>
      <c r="B213" s="5" t="s">
        <v>67</v>
      </c>
      <c r="C213" s="43"/>
      <c r="D213" s="120"/>
      <c r="E213" s="120"/>
      <c r="F213" s="120"/>
      <c r="G213" s="5"/>
      <c r="H213" s="5"/>
      <c r="I213" s="5"/>
      <c r="J213" s="5"/>
      <c r="K213" s="5"/>
      <c r="L213" s="5"/>
      <c r="M213" s="12"/>
    </row>
    <row r="214" spans="1:13" ht="12.75">
      <c r="A214" s="5"/>
      <c r="B214" s="5" t="s">
        <v>42</v>
      </c>
      <c r="C214" s="118"/>
      <c r="D214" s="5"/>
      <c r="E214" s="5"/>
      <c r="F214" s="5"/>
      <c r="G214" s="5"/>
      <c r="H214" s="5"/>
      <c r="I214" s="5"/>
      <c r="J214" s="5"/>
      <c r="K214" s="5"/>
      <c r="L214" s="5"/>
      <c r="M214" s="12"/>
    </row>
    <row r="215" spans="1:13" ht="12.75">
      <c r="A215" s="5"/>
      <c r="B215" s="5" t="s">
        <v>80</v>
      </c>
      <c r="C215" s="118"/>
      <c r="D215" s="5"/>
      <c r="E215" s="5"/>
      <c r="F215" s="5"/>
      <c r="G215" s="5"/>
      <c r="H215" s="5"/>
      <c r="I215" s="5"/>
      <c r="J215" s="5"/>
      <c r="K215" s="5"/>
      <c r="L215" s="5"/>
      <c r="M215" s="12"/>
    </row>
    <row r="216" spans="1:13" ht="12.75">
      <c r="A216" s="5"/>
      <c r="B216" s="5"/>
      <c r="C216" s="118"/>
      <c r="D216" s="5"/>
      <c r="E216" s="5"/>
      <c r="F216" s="5"/>
      <c r="G216" s="5"/>
      <c r="H216" s="5"/>
      <c r="I216" s="5"/>
      <c r="J216" s="5"/>
      <c r="K216" s="5"/>
      <c r="L216" s="5"/>
      <c r="M216" s="12"/>
    </row>
    <row r="217" spans="1:13" ht="13.5" thickBot="1">
      <c r="A217" s="5"/>
      <c r="B217" s="101" t="s">
        <v>196</v>
      </c>
      <c r="C217" s="127"/>
      <c r="D217" s="47"/>
      <c r="E217" s="47"/>
      <c r="F217" s="47"/>
      <c r="G217" s="47"/>
      <c r="H217" s="5"/>
      <c r="I217" s="5"/>
      <c r="J217" s="5"/>
      <c r="K217" s="5"/>
      <c r="L217" s="5"/>
      <c r="M217" s="12"/>
    </row>
    <row r="218" spans="1:13" ht="12.75">
      <c r="A218" s="5"/>
      <c r="B218" s="105" t="s">
        <v>43</v>
      </c>
      <c r="C218" s="128" t="s">
        <v>122</v>
      </c>
      <c r="D218" s="128" t="s">
        <v>39</v>
      </c>
      <c r="E218" s="128" t="s">
        <v>44</v>
      </c>
      <c r="F218" s="128" t="s">
        <v>68</v>
      </c>
      <c r="G218" s="129" t="s">
        <v>21</v>
      </c>
      <c r="H218" s="5"/>
      <c r="I218" s="26"/>
      <c r="J218" s="26"/>
      <c r="K218" s="5"/>
      <c r="L218" s="5"/>
      <c r="M218" s="12"/>
    </row>
    <row r="219" spans="1:13" ht="13.5" thickBot="1">
      <c r="A219" s="5"/>
      <c r="B219" s="130"/>
      <c r="C219" s="26" t="s">
        <v>123</v>
      </c>
      <c r="D219" s="26"/>
      <c r="E219" s="26"/>
      <c r="F219" s="26" t="s">
        <v>41</v>
      </c>
      <c r="G219" s="131"/>
      <c r="H219" s="5"/>
      <c r="I219" s="26"/>
      <c r="J219" s="26"/>
      <c r="K219" s="5"/>
      <c r="L219" s="5"/>
      <c r="M219" s="12"/>
    </row>
    <row r="220" spans="1:13" ht="12.75">
      <c r="A220" s="102" t="s">
        <v>63</v>
      </c>
      <c r="B220" s="44">
        <f>($I$86)</f>
        <v>3.3171182876712333</v>
      </c>
      <c r="C220" s="79">
        <f>(B220*(1/20))</f>
        <v>0.16585591438356168</v>
      </c>
      <c r="D220" s="79">
        <f>(B220*(1/60))</f>
        <v>0.055285304794520554</v>
      </c>
      <c r="E220" s="79">
        <f>(B220*(1/30))</f>
        <v>0.11057060958904111</v>
      </c>
      <c r="F220" s="79">
        <f>(B220*(1/2))</f>
        <v>1.6585591438356166</v>
      </c>
      <c r="G220" s="132">
        <f>SUM(C220:F220)</f>
        <v>1.9902709726027399</v>
      </c>
      <c r="H220" s="5"/>
      <c r="I220" s="26"/>
      <c r="J220" s="26"/>
      <c r="K220" s="5"/>
      <c r="L220" s="5"/>
      <c r="M220" s="12"/>
    </row>
    <row r="221" spans="1:13" ht="13.5" thickBot="1">
      <c r="A221" s="113" t="s">
        <v>64</v>
      </c>
      <c r="B221" s="114">
        <f>($J$86)</f>
        <v>6.634236575342467</v>
      </c>
      <c r="C221" s="126">
        <f>(B221*(1/20))</f>
        <v>0.33171182876712335</v>
      </c>
      <c r="D221" s="126">
        <f>(B221*(1/60))</f>
        <v>0.11057060958904111</v>
      </c>
      <c r="E221" s="126">
        <f>(B221*(1/30))</f>
        <v>0.22114121917808222</v>
      </c>
      <c r="F221" s="126">
        <f>(B221*(1/2))</f>
        <v>3.3171182876712333</v>
      </c>
      <c r="G221" s="133">
        <f>SUM(C221:F221)</f>
        <v>3.9805419452054798</v>
      </c>
      <c r="H221" s="5"/>
      <c r="I221" s="44"/>
      <c r="J221" s="44"/>
      <c r="K221" s="5"/>
      <c r="L221" s="5"/>
      <c r="M221" s="12"/>
    </row>
    <row r="222" spans="1:13" ht="12.75">
      <c r="A222" s="5"/>
      <c r="B222" s="5" t="s">
        <v>124</v>
      </c>
      <c r="C222" s="18"/>
      <c r="D222" s="18"/>
      <c r="E222" s="18"/>
      <c r="F222" s="18"/>
      <c r="G222" s="18"/>
      <c r="H222" s="18"/>
      <c r="I222" s="44"/>
      <c r="J222" s="44"/>
      <c r="K222" s="5"/>
      <c r="L222" s="5"/>
      <c r="M222" s="12"/>
    </row>
    <row r="223" spans="1:13" ht="12.75">
      <c r="A223" s="5"/>
      <c r="B223" s="5" t="s">
        <v>165</v>
      </c>
      <c r="C223" s="12"/>
      <c r="D223" s="12"/>
      <c r="E223" s="12"/>
      <c r="F223" s="12"/>
      <c r="G223" s="5"/>
      <c r="H223" s="12"/>
      <c r="I223" s="18"/>
      <c r="J223" s="5"/>
      <c r="K223" s="5"/>
      <c r="L223" s="5"/>
      <c r="M223" s="12"/>
    </row>
    <row r="224" spans="1:13" ht="12.75">
      <c r="A224" s="5"/>
      <c r="B224" s="20"/>
      <c r="C224" s="12"/>
      <c r="D224" s="12"/>
      <c r="E224" s="12"/>
      <c r="F224" s="12"/>
      <c r="G224" s="5"/>
      <c r="H224" s="12"/>
      <c r="I224" s="18"/>
      <c r="J224" s="5"/>
      <c r="K224" s="5"/>
      <c r="L224" s="5"/>
      <c r="M224" s="12"/>
    </row>
    <row r="225" spans="1:13" ht="13.5" thickBot="1">
      <c r="A225" s="5"/>
      <c r="B225" s="101" t="s">
        <v>197</v>
      </c>
      <c r="C225" s="47"/>
      <c r="D225" s="47"/>
      <c r="E225" s="47"/>
      <c r="F225" s="47"/>
      <c r="G225" s="47"/>
      <c r="H225" s="47"/>
      <c r="I225" s="47"/>
      <c r="J225" s="5"/>
      <c r="K225" s="5"/>
      <c r="L225" s="5"/>
      <c r="M225" s="12"/>
    </row>
    <row r="226" spans="1:13" ht="12.75">
      <c r="A226" s="5"/>
      <c r="B226" s="102" t="s">
        <v>14</v>
      </c>
      <c r="C226" s="103" t="s">
        <v>16</v>
      </c>
      <c r="D226" s="103" t="s">
        <v>17</v>
      </c>
      <c r="E226" s="103" t="s">
        <v>18</v>
      </c>
      <c r="F226" s="103" t="s">
        <v>19</v>
      </c>
      <c r="G226" s="104" t="s">
        <v>20</v>
      </c>
      <c r="H226" s="105" t="s">
        <v>83</v>
      </c>
      <c r="I226" s="106" t="s">
        <v>21</v>
      </c>
      <c r="J226" s="88"/>
      <c r="K226" s="5"/>
      <c r="L226" s="5"/>
      <c r="M226" s="12"/>
    </row>
    <row r="227" spans="1:13" ht="12.75">
      <c r="A227" s="5"/>
      <c r="B227" s="11" t="s">
        <v>22</v>
      </c>
      <c r="C227" s="12"/>
      <c r="D227" s="70" t="s">
        <v>23</v>
      </c>
      <c r="E227" s="70" t="s">
        <v>24</v>
      </c>
      <c r="F227" s="70" t="s">
        <v>25</v>
      </c>
      <c r="G227" s="107"/>
      <c r="H227" s="108" t="s">
        <v>26</v>
      </c>
      <c r="I227" s="13"/>
      <c r="J227" s="5"/>
      <c r="K227" s="5"/>
      <c r="L227" s="5"/>
      <c r="M227" s="12"/>
    </row>
    <row r="228" spans="1:13" ht="13.5" thickBot="1">
      <c r="A228" s="5"/>
      <c r="B228" s="14"/>
      <c r="C228" s="12"/>
      <c r="D228" s="70"/>
      <c r="E228" s="70" t="s">
        <v>27</v>
      </c>
      <c r="F228" s="12"/>
      <c r="G228" s="109"/>
      <c r="H228" s="108" t="s">
        <v>28</v>
      </c>
      <c r="I228" s="13"/>
      <c r="J228" s="5"/>
      <c r="K228" s="5"/>
      <c r="L228" s="5"/>
      <c r="M228" s="12"/>
    </row>
    <row r="229" spans="1:13" ht="13.5" thickBot="1">
      <c r="A229" s="102" t="s">
        <v>63</v>
      </c>
      <c r="B229" s="44">
        <f>($G$112)</f>
        <v>354709.83376</v>
      </c>
      <c r="C229" s="44">
        <f>(B229/264)</f>
        <v>1343.5978551515152</v>
      </c>
      <c r="D229" s="18">
        <v>264</v>
      </c>
      <c r="E229" s="18">
        <v>225</v>
      </c>
      <c r="F229" s="207">
        <v>10</v>
      </c>
      <c r="G229" s="110">
        <f>(C229/F229)*(D229/E229)</f>
        <v>157.64881500444446</v>
      </c>
      <c r="H229" s="111">
        <f>(G229*(30/100))</f>
        <v>47.29464450133334</v>
      </c>
      <c r="I229" s="112">
        <f>(G229+H229)</f>
        <v>204.9434595057778</v>
      </c>
      <c r="J229" s="5"/>
      <c r="K229" s="5"/>
      <c r="L229" s="5"/>
      <c r="M229" s="12"/>
    </row>
    <row r="230" spans="1:13" ht="13.5" thickBot="1">
      <c r="A230" s="113" t="s">
        <v>64</v>
      </c>
      <c r="B230" s="114">
        <f>($H$112)</f>
        <v>1242879.2838399997</v>
      </c>
      <c r="C230" s="114">
        <f>(B230/264)</f>
        <v>4707.876075151514</v>
      </c>
      <c r="D230" s="115">
        <v>264</v>
      </c>
      <c r="E230" s="115">
        <v>225</v>
      </c>
      <c r="F230" s="207">
        <v>10</v>
      </c>
      <c r="G230" s="116">
        <f>(C230/F230)*(D230/E230)</f>
        <v>552.3907928177777</v>
      </c>
      <c r="H230" s="111">
        <f>(G230*(30/100))</f>
        <v>165.7172378453333</v>
      </c>
      <c r="I230" s="112">
        <f>(G230+H230)</f>
        <v>718.108030663111</v>
      </c>
      <c r="J230" s="5"/>
      <c r="K230" s="5"/>
      <c r="L230" s="5"/>
      <c r="M230" s="12"/>
    </row>
    <row r="231" spans="1:13" ht="12.75">
      <c r="A231" s="5"/>
      <c r="B231" s="117" t="s">
        <v>29</v>
      </c>
      <c r="C231" s="118"/>
      <c r="D231" s="5"/>
      <c r="E231" s="5"/>
      <c r="F231" s="5"/>
      <c r="G231" s="5"/>
      <c r="H231" s="5"/>
      <c r="I231" s="5"/>
      <c r="J231" s="5"/>
      <c r="K231" s="5"/>
      <c r="L231" s="5"/>
      <c r="M231" s="12"/>
    </row>
    <row r="232" spans="1:13" ht="12.75">
      <c r="A232" s="5"/>
      <c r="B232" s="117" t="s">
        <v>65</v>
      </c>
      <c r="C232" s="118"/>
      <c r="D232" s="5"/>
      <c r="E232" s="5"/>
      <c r="F232" s="5"/>
      <c r="G232" s="5"/>
      <c r="H232" s="5"/>
      <c r="I232" s="5"/>
      <c r="J232" s="5"/>
      <c r="K232" s="5"/>
      <c r="L232" s="5"/>
      <c r="M232" s="12"/>
    </row>
    <row r="233" spans="1:13" ht="12.75">
      <c r="A233" s="5"/>
      <c r="B233" s="117" t="s">
        <v>159</v>
      </c>
      <c r="C233" s="118"/>
      <c r="D233" s="5"/>
      <c r="E233" s="5"/>
      <c r="F233" s="5"/>
      <c r="G233" s="5"/>
      <c r="H233" s="5"/>
      <c r="I233" s="5"/>
      <c r="J233" s="5"/>
      <c r="K233" s="5"/>
      <c r="L233" s="5"/>
      <c r="M233" s="12"/>
    </row>
    <row r="234" spans="1:13" ht="12.75">
      <c r="A234" s="5"/>
      <c r="B234" s="5"/>
      <c r="C234" s="119" t="s">
        <v>30</v>
      </c>
      <c r="D234" s="5"/>
      <c r="E234" s="5"/>
      <c r="F234" s="5"/>
      <c r="G234" s="5"/>
      <c r="H234" s="5"/>
      <c r="I234" s="5"/>
      <c r="J234" s="5"/>
      <c r="K234" s="5"/>
      <c r="L234" s="5"/>
      <c r="M234" s="12"/>
    </row>
    <row r="235" spans="1:13" ht="12.75">
      <c r="A235" s="5"/>
      <c r="B235" s="5"/>
      <c r="C235" s="119" t="s">
        <v>160</v>
      </c>
      <c r="D235" s="120"/>
      <c r="E235" s="120"/>
      <c r="F235" s="120"/>
      <c r="G235" s="5"/>
      <c r="H235" s="5"/>
      <c r="I235" s="5"/>
      <c r="J235" s="5"/>
      <c r="K235" s="5"/>
      <c r="L235" s="5"/>
      <c r="M235" s="12"/>
    </row>
    <row r="236" spans="1:13" ht="12.75">
      <c r="A236" s="5"/>
      <c r="B236" s="5"/>
      <c r="C236" s="85" t="s">
        <v>161</v>
      </c>
      <c r="D236" s="120"/>
      <c r="E236" s="120"/>
      <c r="F236" s="120"/>
      <c r="G236" s="5"/>
      <c r="H236" s="5"/>
      <c r="I236" s="5"/>
      <c r="J236" s="5"/>
      <c r="K236" s="5"/>
      <c r="L236" s="5"/>
      <c r="M236" s="12"/>
    </row>
    <row r="237" spans="1:13" ht="12.75">
      <c r="A237" s="5"/>
      <c r="B237" s="5"/>
      <c r="C237" s="85" t="s">
        <v>162</v>
      </c>
      <c r="D237" s="120"/>
      <c r="E237" s="120"/>
      <c r="F237" s="120"/>
      <c r="G237" s="5"/>
      <c r="H237" s="5"/>
      <c r="I237" s="5"/>
      <c r="J237" s="5"/>
      <c r="K237" s="5"/>
      <c r="L237" s="5"/>
      <c r="M237" s="12"/>
    </row>
    <row r="238" spans="1:13" ht="12.75">
      <c r="A238" s="5"/>
      <c r="B238" s="5"/>
      <c r="C238" s="85" t="s">
        <v>208</v>
      </c>
      <c r="D238" s="120"/>
      <c r="E238" s="120"/>
      <c r="F238" s="120"/>
      <c r="G238" s="5"/>
      <c r="H238" s="5"/>
      <c r="I238" s="5"/>
      <c r="J238" s="5"/>
      <c r="K238" s="5"/>
      <c r="L238" s="5"/>
      <c r="M238" s="12"/>
    </row>
    <row r="239" spans="1:13" ht="12.75">
      <c r="A239" s="5"/>
      <c r="B239" s="5" t="s">
        <v>31</v>
      </c>
      <c r="C239" s="117" t="s">
        <v>163</v>
      </c>
      <c r="D239" s="120"/>
      <c r="E239" s="120"/>
      <c r="F239" s="120"/>
      <c r="G239" s="5"/>
      <c r="H239" s="5"/>
      <c r="I239" s="5"/>
      <c r="J239" s="5"/>
      <c r="K239" s="5"/>
      <c r="L239" s="5"/>
      <c r="M239" s="12"/>
    </row>
    <row r="240" spans="1:13" ht="12.75">
      <c r="A240" s="5"/>
      <c r="B240" s="5" t="s">
        <v>66</v>
      </c>
      <c r="C240" s="5"/>
      <c r="D240" s="120"/>
      <c r="E240" s="120"/>
      <c r="F240" s="120"/>
      <c r="G240" s="5"/>
      <c r="H240" s="5"/>
      <c r="I240" s="5"/>
      <c r="J240" s="5"/>
      <c r="K240" s="5"/>
      <c r="L240" s="5"/>
      <c r="M240" s="12"/>
    </row>
    <row r="241" spans="1:13" ht="12.75">
      <c r="A241" s="5"/>
      <c r="B241" s="5" t="s">
        <v>84</v>
      </c>
      <c r="C241" s="5"/>
      <c r="D241" s="120"/>
      <c r="E241" s="120"/>
      <c r="F241" s="120"/>
      <c r="G241" s="5"/>
      <c r="H241" s="5"/>
      <c r="I241" s="5"/>
      <c r="J241" s="5"/>
      <c r="K241" s="5"/>
      <c r="L241" s="5"/>
      <c r="M241" s="12"/>
    </row>
    <row r="242" spans="1:13" ht="12.75">
      <c r="A242" s="5"/>
      <c r="B242" s="20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12"/>
    </row>
    <row r="243" spans="1:13" ht="13.5" thickBot="1">
      <c r="A243" s="5"/>
      <c r="B243" s="101" t="s">
        <v>117</v>
      </c>
      <c r="C243" s="121"/>
      <c r="D243" s="122"/>
      <c r="E243" s="122"/>
      <c r="F243" s="122"/>
      <c r="G243" s="47"/>
      <c r="H243" s="47"/>
      <c r="I243" s="47"/>
      <c r="J243" s="47"/>
      <c r="K243" s="5"/>
      <c r="L243" s="5"/>
      <c r="M243" s="70"/>
    </row>
    <row r="244" spans="1:13" ht="12.75">
      <c r="A244" s="5"/>
      <c r="B244" s="102" t="s">
        <v>32</v>
      </c>
      <c r="C244" s="103" t="s">
        <v>33</v>
      </c>
      <c r="D244" s="103" t="s">
        <v>34</v>
      </c>
      <c r="E244" s="103" t="s">
        <v>35</v>
      </c>
      <c r="F244" s="103" t="s">
        <v>36</v>
      </c>
      <c r="G244" s="103" t="s">
        <v>79</v>
      </c>
      <c r="H244" s="103"/>
      <c r="I244" s="103" t="s">
        <v>39</v>
      </c>
      <c r="J244" s="106" t="s">
        <v>21</v>
      </c>
      <c r="K244" s="5"/>
      <c r="L244" s="5"/>
      <c r="M244" s="26"/>
    </row>
    <row r="245" spans="1:13" ht="13.5" thickBot="1">
      <c r="A245" s="5"/>
      <c r="B245" s="11" t="s">
        <v>40</v>
      </c>
      <c r="C245" s="70" t="s">
        <v>41</v>
      </c>
      <c r="D245" s="70"/>
      <c r="E245" s="70"/>
      <c r="F245" s="70"/>
      <c r="G245" s="70"/>
      <c r="H245" s="70"/>
      <c r="I245" s="70"/>
      <c r="J245" s="59"/>
      <c r="K245" s="5"/>
      <c r="L245" s="5"/>
      <c r="M245" s="12"/>
    </row>
    <row r="246" spans="1:13" ht="12.75">
      <c r="A246" s="102" t="s">
        <v>63</v>
      </c>
      <c r="B246" s="123">
        <f>(I229*(2/12))</f>
        <v>34.15724325096296</v>
      </c>
      <c r="C246" s="123">
        <f>(I229*(5/12))</f>
        <v>85.39310812740743</v>
      </c>
      <c r="D246" s="79">
        <f>(I229*(0.5/12))</f>
        <v>8.53931081274074</v>
      </c>
      <c r="E246" s="79">
        <f>(I229*(1.5/12))</f>
        <v>25.617932438222226</v>
      </c>
      <c r="F246" s="79">
        <f>(I229*(1/12))</f>
        <v>17.07862162548148</v>
      </c>
      <c r="G246" s="79">
        <f>(I229*(1/12))</f>
        <v>17.07862162548148</v>
      </c>
      <c r="H246" s="123"/>
      <c r="I246" s="123">
        <f>(I229*(1/12))</f>
        <v>17.07862162548148</v>
      </c>
      <c r="J246" s="124">
        <f>(I246+H246+G246+F246+E246+D246+C246+B246)</f>
        <v>204.9434595057778</v>
      </c>
      <c r="K246" s="5"/>
      <c r="L246" s="5"/>
      <c r="M246" s="12"/>
    </row>
    <row r="247" spans="1:13" ht="13.5" thickBot="1">
      <c r="A247" s="113" t="s">
        <v>64</v>
      </c>
      <c r="B247" s="125">
        <f>(I230*(2/12))</f>
        <v>119.68467177718516</v>
      </c>
      <c r="C247" s="125">
        <f>(I230*(5/12))</f>
        <v>299.2116794429629</v>
      </c>
      <c r="D247" s="126">
        <f>(I230*(0.5/12))</f>
        <v>29.92116794429629</v>
      </c>
      <c r="E247" s="126">
        <f>(I230*(1.5/12))</f>
        <v>89.76350383288887</v>
      </c>
      <c r="F247" s="126">
        <f>(I230*(1/12))</f>
        <v>59.84233588859258</v>
      </c>
      <c r="G247" s="126">
        <f>(I230*(1/12))</f>
        <v>59.84233588859258</v>
      </c>
      <c r="H247" s="125"/>
      <c r="I247" s="125">
        <f>(I230*(1/12))</f>
        <v>59.84233588859258</v>
      </c>
      <c r="J247" s="112">
        <f>(I247+H247+G247+F247+E247+D247+C247+B247)</f>
        <v>718.108030663111</v>
      </c>
      <c r="K247" s="5"/>
      <c r="L247" s="5"/>
      <c r="M247" s="44"/>
    </row>
    <row r="248" spans="1:13" ht="12.75">
      <c r="A248" s="5"/>
      <c r="B248" s="5" t="s">
        <v>67</v>
      </c>
      <c r="C248" s="43"/>
      <c r="D248" s="120"/>
      <c r="E248" s="120"/>
      <c r="F248" s="120"/>
      <c r="G248" s="5"/>
      <c r="H248" s="5"/>
      <c r="I248" s="5"/>
      <c r="J248" s="5"/>
      <c r="K248" s="5"/>
      <c r="L248" s="5"/>
      <c r="M248" s="12"/>
    </row>
    <row r="249" spans="1:13" ht="12.75">
      <c r="A249" s="5"/>
      <c r="B249" s="5" t="s">
        <v>42</v>
      </c>
      <c r="C249" s="118"/>
      <c r="D249" s="5"/>
      <c r="E249" s="5"/>
      <c r="F249" s="5"/>
      <c r="G249" s="5"/>
      <c r="H249" s="5"/>
      <c r="I249" s="5"/>
      <c r="J249" s="5"/>
      <c r="K249" s="5"/>
      <c r="L249" s="5"/>
      <c r="M249" s="12"/>
    </row>
    <row r="250" spans="1:13" ht="12.75">
      <c r="A250" s="5"/>
      <c r="B250" s="5" t="s">
        <v>80</v>
      </c>
      <c r="C250" s="118"/>
      <c r="D250" s="5"/>
      <c r="E250" s="5"/>
      <c r="F250" s="5"/>
      <c r="G250" s="5"/>
      <c r="H250" s="5"/>
      <c r="I250" s="5"/>
      <c r="J250" s="5"/>
      <c r="K250" s="5"/>
      <c r="L250" s="5"/>
      <c r="M250" s="12"/>
    </row>
    <row r="251" spans="1:13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12"/>
    </row>
    <row r="252" spans="1:13" ht="13.5" thickBot="1">
      <c r="A252" s="5"/>
      <c r="B252" s="101" t="s">
        <v>188</v>
      </c>
      <c r="C252" s="47"/>
      <c r="D252" s="47"/>
      <c r="E252" s="47"/>
      <c r="F252" s="47"/>
      <c r="G252" s="47"/>
      <c r="H252" s="47"/>
      <c r="I252" s="47"/>
      <c r="J252" s="5"/>
      <c r="K252" s="5"/>
      <c r="L252" s="5"/>
      <c r="M252" s="12"/>
    </row>
    <row r="253" spans="1:13" ht="12.75">
      <c r="A253" s="5"/>
      <c r="B253" s="102" t="s">
        <v>14</v>
      </c>
      <c r="C253" s="103" t="s">
        <v>16</v>
      </c>
      <c r="D253" s="103" t="s">
        <v>17</v>
      </c>
      <c r="E253" s="103" t="s">
        <v>18</v>
      </c>
      <c r="F253" s="103" t="s">
        <v>19</v>
      </c>
      <c r="G253" s="104" t="s">
        <v>20</v>
      </c>
      <c r="H253" s="105" t="s">
        <v>83</v>
      </c>
      <c r="I253" s="106" t="s">
        <v>21</v>
      </c>
      <c r="J253" s="88"/>
      <c r="K253" s="5"/>
      <c r="L253" s="5"/>
      <c r="M253" s="12"/>
    </row>
    <row r="254" spans="1:13" ht="12.75">
      <c r="A254" s="5"/>
      <c r="B254" s="11" t="s">
        <v>22</v>
      </c>
      <c r="C254" s="12"/>
      <c r="D254" s="70" t="s">
        <v>23</v>
      </c>
      <c r="E254" s="70" t="s">
        <v>24</v>
      </c>
      <c r="F254" s="70" t="s">
        <v>25</v>
      </c>
      <c r="G254" s="107"/>
      <c r="H254" s="108" t="s">
        <v>107</v>
      </c>
      <c r="I254" s="13"/>
      <c r="J254" s="5"/>
      <c r="K254" s="5"/>
      <c r="L254" s="5"/>
      <c r="M254" s="12"/>
    </row>
    <row r="255" spans="1:13" ht="13.5" thickBot="1">
      <c r="A255" s="5"/>
      <c r="B255" s="14"/>
      <c r="C255" s="12"/>
      <c r="D255" s="70"/>
      <c r="E255" s="70" t="s">
        <v>27</v>
      </c>
      <c r="F255" s="12"/>
      <c r="G255" s="109"/>
      <c r="H255" s="108" t="s">
        <v>118</v>
      </c>
      <c r="I255" s="13"/>
      <c r="J255" s="5"/>
      <c r="K255" s="5"/>
      <c r="L255" s="5"/>
      <c r="M255" s="12"/>
    </row>
    <row r="256" spans="1:13" ht="13.5" thickBot="1">
      <c r="A256" s="102" t="s">
        <v>63</v>
      </c>
      <c r="B256" s="44">
        <f>($H$134)</f>
        <v>40069.186312</v>
      </c>
      <c r="C256" s="44">
        <f>(B256/264)</f>
        <v>151.77722087878786</v>
      </c>
      <c r="D256" s="18">
        <v>264</v>
      </c>
      <c r="E256" s="18">
        <v>225</v>
      </c>
      <c r="F256" s="207">
        <v>4</v>
      </c>
      <c r="G256" s="110">
        <f>(C256/F256)*(D256/E256)</f>
        <v>44.52131812444444</v>
      </c>
      <c r="H256" s="111">
        <f>(G256*(30/100))</f>
        <v>13.356395437333331</v>
      </c>
      <c r="I256" s="112">
        <f>(G256+H256)</f>
        <v>57.877713561777774</v>
      </c>
      <c r="J256" s="5"/>
      <c r="K256" s="5"/>
      <c r="L256" s="5"/>
      <c r="M256" s="12"/>
    </row>
    <row r="257" spans="1:13" ht="13.5" thickBot="1">
      <c r="A257" s="113" t="s">
        <v>64</v>
      </c>
      <c r="B257" s="114">
        <f>($I$134)</f>
        <v>171180.13288</v>
      </c>
      <c r="C257" s="114">
        <f>(B257/264)</f>
        <v>648.4095942424242</v>
      </c>
      <c r="D257" s="115">
        <v>264</v>
      </c>
      <c r="E257" s="115">
        <v>225</v>
      </c>
      <c r="F257" s="207">
        <v>4</v>
      </c>
      <c r="G257" s="116">
        <f>(C257/F257)*(D257/E257)</f>
        <v>190.20014764444443</v>
      </c>
      <c r="H257" s="111">
        <f>(G257*(30/100))</f>
        <v>57.06004429333333</v>
      </c>
      <c r="I257" s="112">
        <f>(G257+H257)</f>
        <v>247.26019193777776</v>
      </c>
      <c r="J257" s="5"/>
      <c r="K257" s="5"/>
      <c r="L257" s="5"/>
      <c r="M257" s="12"/>
    </row>
    <row r="258" spans="1:13" ht="12.75">
      <c r="A258" s="5"/>
      <c r="B258" s="117" t="s">
        <v>29</v>
      </c>
      <c r="C258" s="118"/>
      <c r="D258" s="5"/>
      <c r="E258" s="5"/>
      <c r="F258" s="5"/>
      <c r="G258" s="5"/>
      <c r="H258" s="5"/>
      <c r="I258" s="5"/>
      <c r="J258" s="5"/>
      <c r="K258" s="5"/>
      <c r="L258" s="5"/>
      <c r="M258" s="12"/>
    </row>
    <row r="259" spans="1:13" ht="12.75">
      <c r="A259" s="5"/>
      <c r="B259" s="117" t="s">
        <v>65</v>
      </c>
      <c r="C259" s="118"/>
      <c r="D259" s="5"/>
      <c r="E259" s="5"/>
      <c r="F259" s="5"/>
      <c r="G259" s="5"/>
      <c r="H259" s="5"/>
      <c r="I259" s="5"/>
      <c r="J259" s="5"/>
      <c r="K259" s="5"/>
      <c r="L259" s="5"/>
      <c r="M259" s="12"/>
    </row>
    <row r="260" spans="1:13" ht="12.75">
      <c r="A260" s="5"/>
      <c r="B260" s="117" t="s">
        <v>166</v>
      </c>
      <c r="C260" s="118"/>
      <c r="D260" s="5"/>
      <c r="E260" s="5"/>
      <c r="F260" s="5"/>
      <c r="G260" s="5"/>
      <c r="H260" s="5"/>
      <c r="I260" s="5"/>
      <c r="J260" s="5"/>
      <c r="K260" s="5"/>
      <c r="L260" s="5"/>
      <c r="M260" s="12"/>
    </row>
    <row r="261" spans="1:13" ht="12.75">
      <c r="A261" s="5"/>
      <c r="B261" s="5" t="s">
        <v>66</v>
      </c>
      <c r="C261" s="5"/>
      <c r="D261" s="120"/>
      <c r="E261" s="120"/>
      <c r="F261" s="120"/>
      <c r="G261" s="5"/>
      <c r="H261" s="5"/>
      <c r="I261" s="5"/>
      <c r="J261" s="5"/>
      <c r="K261" s="5"/>
      <c r="L261" s="5"/>
      <c r="M261" s="12"/>
    </row>
    <row r="262" spans="1:13" ht="12.75">
      <c r="A262" s="5"/>
      <c r="B262" s="5" t="s">
        <v>84</v>
      </c>
      <c r="C262" s="5"/>
      <c r="D262" s="120"/>
      <c r="E262" s="120"/>
      <c r="F262" s="120"/>
      <c r="G262" s="5"/>
      <c r="H262" s="5"/>
      <c r="I262" s="5"/>
      <c r="J262" s="5"/>
      <c r="K262" s="5"/>
      <c r="L262" s="5"/>
      <c r="M262" s="12"/>
    </row>
    <row r="263" spans="1:13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12"/>
    </row>
    <row r="264" spans="1:13" ht="13.5" thickBot="1">
      <c r="A264" s="5"/>
      <c r="B264" s="101" t="s">
        <v>109</v>
      </c>
      <c r="C264" s="121"/>
      <c r="D264" s="122"/>
      <c r="E264" s="122"/>
      <c r="F264" s="122"/>
      <c r="G264" s="47"/>
      <c r="H264" s="47"/>
      <c r="I264" s="47"/>
      <c r="J264" s="47"/>
      <c r="K264" s="5"/>
      <c r="L264" s="5"/>
      <c r="M264" s="12"/>
    </row>
    <row r="265" spans="1:13" ht="12.75">
      <c r="A265" s="5"/>
      <c r="B265" s="102" t="s">
        <v>32</v>
      </c>
      <c r="C265" s="103" t="s">
        <v>33</v>
      </c>
      <c r="D265" s="103" t="s">
        <v>34</v>
      </c>
      <c r="E265" s="103" t="s">
        <v>35</v>
      </c>
      <c r="F265" s="103" t="s">
        <v>36</v>
      </c>
      <c r="G265" s="103" t="s">
        <v>79</v>
      </c>
      <c r="H265" s="103" t="s">
        <v>38</v>
      </c>
      <c r="I265" s="103" t="s">
        <v>39</v>
      </c>
      <c r="J265" s="106" t="s">
        <v>21</v>
      </c>
      <c r="K265" s="5"/>
      <c r="L265" s="5"/>
      <c r="M265" s="12"/>
    </row>
    <row r="266" spans="1:13" ht="13.5" thickBot="1">
      <c r="A266" s="5"/>
      <c r="B266" s="11" t="s">
        <v>40</v>
      </c>
      <c r="C266" s="70" t="s">
        <v>41</v>
      </c>
      <c r="D266" s="70"/>
      <c r="E266" s="70"/>
      <c r="F266" s="70"/>
      <c r="G266" s="70"/>
      <c r="H266" s="70"/>
      <c r="I266" s="70"/>
      <c r="J266" s="59"/>
      <c r="K266" s="5"/>
      <c r="L266" s="5"/>
      <c r="M266" s="12"/>
    </row>
    <row r="267" spans="1:13" ht="12.75">
      <c r="A267" s="102" t="s">
        <v>63</v>
      </c>
      <c r="B267" s="123">
        <f>(I256*(2/12))</f>
        <v>9.646285593629628</v>
      </c>
      <c r="C267" s="123">
        <f>(I256*(1/12))</f>
        <v>4.823142796814814</v>
      </c>
      <c r="D267" s="79">
        <f>(I256*(0.5/12))</f>
        <v>2.411571398407407</v>
      </c>
      <c r="E267" s="79">
        <f>(I256*(1.5/12))</f>
        <v>7.234714195222222</v>
      </c>
      <c r="F267" s="79">
        <f>(I256*(1/12))</f>
        <v>4.823142796814814</v>
      </c>
      <c r="G267" s="79">
        <f>(I256*(1/12))</f>
        <v>4.823142796814814</v>
      </c>
      <c r="H267" s="123">
        <f>(I256*(0.25/12))</f>
        <v>1.2057856992037035</v>
      </c>
      <c r="I267" s="123">
        <f>(I256*(0.75/12))</f>
        <v>3.617357097611111</v>
      </c>
      <c r="J267" s="124">
        <f>(I267+H267+G267+F267+E267+D267+C267+B267)</f>
        <v>38.58514237451851</v>
      </c>
      <c r="K267" s="5"/>
      <c r="L267" s="5"/>
      <c r="M267" s="12"/>
    </row>
    <row r="268" spans="1:13" ht="13.5" thickBot="1">
      <c r="A268" s="113" t="s">
        <v>64</v>
      </c>
      <c r="B268" s="125">
        <f>(I257*(2/12))</f>
        <v>41.21003198962963</v>
      </c>
      <c r="C268" s="125">
        <f>(I257*(1/12))</f>
        <v>20.605015994814813</v>
      </c>
      <c r="D268" s="126">
        <f>(I257*(0.5/12))</f>
        <v>10.302507997407407</v>
      </c>
      <c r="E268" s="126">
        <f>(I257*(1.5/12))</f>
        <v>30.90752399222222</v>
      </c>
      <c r="F268" s="126">
        <f>(I257*(1/12))</f>
        <v>20.605015994814813</v>
      </c>
      <c r="G268" s="126">
        <f>(I257*(1/12))</f>
        <v>20.605015994814813</v>
      </c>
      <c r="H268" s="125">
        <f>(I257*(0.25/12))</f>
        <v>5.151253998703703</v>
      </c>
      <c r="I268" s="125">
        <f>(I257*(0.75/12))</f>
        <v>15.45376199611111</v>
      </c>
      <c r="J268" s="112">
        <f>(I268+H268+G268+F268+E268+D268+C268+B268)</f>
        <v>164.8401279585185</v>
      </c>
      <c r="K268" s="5"/>
      <c r="L268" s="5"/>
      <c r="M268" s="12"/>
    </row>
    <row r="269" spans="1:13" ht="12.75">
      <c r="A269" s="5"/>
      <c r="B269" s="5" t="s">
        <v>67</v>
      </c>
      <c r="C269" s="43"/>
      <c r="D269" s="120"/>
      <c r="E269" s="120"/>
      <c r="F269" s="120"/>
      <c r="G269" s="5"/>
      <c r="H269" s="5"/>
      <c r="I269" s="5"/>
      <c r="J269" s="5"/>
      <c r="K269" s="5"/>
      <c r="L269" s="5"/>
      <c r="M269" s="12"/>
    </row>
    <row r="270" spans="1:13" ht="12.75">
      <c r="A270" s="5"/>
      <c r="B270" s="5" t="s">
        <v>42</v>
      </c>
      <c r="C270" s="118"/>
      <c r="D270" s="5"/>
      <c r="E270" s="5"/>
      <c r="F270" s="5"/>
      <c r="G270" s="5"/>
      <c r="H270" s="5"/>
      <c r="I270" s="5"/>
      <c r="J270" s="5"/>
      <c r="K270" s="5"/>
      <c r="L270" s="5"/>
      <c r="M270" s="12"/>
    </row>
    <row r="271" spans="1:13" ht="12.75">
      <c r="A271" s="5"/>
      <c r="B271" s="5" t="s">
        <v>80</v>
      </c>
      <c r="C271" s="118"/>
      <c r="D271" s="5"/>
      <c r="E271" s="5"/>
      <c r="F271" s="5"/>
      <c r="G271" s="5"/>
      <c r="H271" s="5"/>
      <c r="I271" s="5"/>
      <c r="J271" s="5"/>
      <c r="K271" s="5"/>
      <c r="L271" s="5"/>
      <c r="M271" s="12"/>
    </row>
    <row r="272" spans="1:13" ht="12.75">
      <c r="A272" s="5"/>
      <c r="B272" s="5"/>
      <c r="C272" s="118"/>
      <c r="D272" s="5"/>
      <c r="E272" s="5"/>
      <c r="F272" s="5"/>
      <c r="G272" s="5"/>
      <c r="H272" s="5"/>
      <c r="I272" s="5"/>
      <c r="J272" s="5"/>
      <c r="K272" s="5"/>
      <c r="L272" s="5"/>
      <c r="M272" s="12"/>
    </row>
    <row r="273" spans="1:13" ht="13.5" thickBot="1">
      <c r="A273" s="5"/>
      <c r="B273" s="101" t="s">
        <v>198</v>
      </c>
      <c r="C273" s="127"/>
      <c r="D273" s="47"/>
      <c r="E273" s="47"/>
      <c r="F273" s="47"/>
      <c r="G273" s="127"/>
      <c r="H273" s="127"/>
      <c r="I273" s="47"/>
      <c r="J273" s="5"/>
      <c r="K273" s="5"/>
      <c r="L273" s="5"/>
      <c r="M273" s="70"/>
    </row>
    <row r="274" spans="1:13" ht="12.75">
      <c r="A274" s="5"/>
      <c r="B274" s="105" t="s">
        <v>43</v>
      </c>
      <c r="C274" s="128" t="s">
        <v>182</v>
      </c>
      <c r="D274" s="128" t="s">
        <v>39</v>
      </c>
      <c r="E274" s="128" t="s">
        <v>44</v>
      </c>
      <c r="F274" s="128" t="s">
        <v>68</v>
      </c>
      <c r="G274" s="26" t="s">
        <v>125</v>
      </c>
      <c r="H274" s="26" t="s">
        <v>175</v>
      </c>
      <c r="I274" s="129" t="s">
        <v>21</v>
      </c>
      <c r="J274" s="26"/>
      <c r="K274" s="5"/>
      <c r="L274" s="5"/>
      <c r="M274" s="26"/>
    </row>
    <row r="275" spans="1:13" ht="13.5" thickBot="1">
      <c r="A275" s="5"/>
      <c r="B275" s="130"/>
      <c r="C275" s="26"/>
      <c r="D275" s="26"/>
      <c r="E275" s="26"/>
      <c r="F275" s="26" t="s">
        <v>41</v>
      </c>
      <c r="G275" s="88" t="s">
        <v>123</v>
      </c>
      <c r="H275" s="5"/>
      <c r="I275" s="131"/>
      <c r="J275" s="26"/>
      <c r="K275" s="5"/>
      <c r="L275" s="5"/>
      <c r="M275" s="18"/>
    </row>
    <row r="276" spans="1:13" ht="12.75">
      <c r="A276" s="102" t="s">
        <v>63</v>
      </c>
      <c r="B276" s="44">
        <f>($I$158)</f>
        <v>89.39940846641093</v>
      </c>
      <c r="C276" s="79">
        <f>(B276*(1/40))</f>
        <v>2.2349852116602733</v>
      </c>
      <c r="D276" s="79">
        <f>(B276*(1/60))</f>
        <v>1.4899901411068488</v>
      </c>
      <c r="E276" s="79">
        <f>(B276*(1/30))</f>
        <v>2.9799802822136976</v>
      </c>
      <c r="F276" s="79">
        <f>(B276*(1/20))</f>
        <v>4.469970423320547</v>
      </c>
      <c r="G276" s="79">
        <f>(B276*(1/10))</f>
        <v>8.939940846641093</v>
      </c>
      <c r="H276" s="79">
        <f>(B276*(1/40))</f>
        <v>2.2349852116602733</v>
      </c>
      <c r="I276" s="132">
        <f>SUM(C276:H276)</f>
        <v>22.349852116602733</v>
      </c>
      <c r="J276" s="26"/>
      <c r="K276" s="5"/>
      <c r="L276" s="5"/>
      <c r="M276" s="18"/>
    </row>
    <row r="277" spans="1:13" ht="13.5" thickBot="1">
      <c r="A277" s="113" t="s">
        <v>64</v>
      </c>
      <c r="B277" s="114">
        <f>($J$158)</f>
        <v>249.60626327671227</v>
      </c>
      <c r="C277" s="126">
        <f>(B277*(1/40))</f>
        <v>6.240156581917807</v>
      </c>
      <c r="D277" s="126">
        <f>(B277*(1/60))</f>
        <v>4.160104387945204</v>
      </c>
      <c r="E277" s="126">
        <f>(B277*(1/30))</f>
        <v>8.320208775890409</v>
      </c>
      <c r="F277" s="126">
        <f>(B277*(1/20))</f>
        <v>12.480313163835614</v>
      </c>
      <c r="G277" s="126">
        <f>(B277*(1/10))</f>
        <v>24.96062632767123</v>
      </c>
      <c r="H277" s="134">
        <f>(B277*(1/40))</f>
        <v>6.240156581917807</v>
      </c>
      <c r="I277" s="133">
        <f>SUM(C277:H277)</f>
        <v>62.40156581917807</v>
      </c>
      <c r="J277" s="44"/>
      <c r="K277" s="5"/>
      <c r="L277" s="5"/>
      <c r="M277" s="44"/>
    </row>
    <row r="278" spans="1:13" ht="12.75">
      <c r="A278" s="5"/>
      <c r="B278" s="5" t="s">
        <v>183</v>
      </c>
      <c r="C278" s="18"/>
      <c r="D278" s="18"/>
      <c r="E278" s="18"/>
      <c r="F278" s="18"/>
      <c r="G278" s="18"/>
      <c r="H278" s="18"/>
      <c r="I278" s="44"/>
      <c r="J278" s="44"/>
      <c r="K278" s="5"/>
      <c r="L278" s="5"/>
      <c r="M278" s="135"/>
    </row>
    <row r="279" spans="1:13" ht="12.75">
      <c r="A279" s="5"/>
      <c r="B279" s="5" t="s">
        <v>209</v>
      </c>
      <c r="C279" s="12"/>
      <c r="D279" s="12"/>
      <c r="E279" s="12"/>
      <c r="F279" s="12"/>
      <c r="G279" s="5"/>
      <c r="H279" s="12"/>
      <c r="I279" s="18"/>
      <c r="J279" s="5"/>
      <c r="K279" s="5"/>
      <c r="L279" s="5"/>
      <c r="M279" s="12"/>
    </row>
    <row r="280" spans="1:13" ht="12.75">
      <c r="A280" s="5"/>
      <c r="B280" s="5" t="s">
        <v>185</v>
      </c>
      <c r="C280" s="12"/>
      <c r="D280" s="12"/>
      <c r="E280" s="12"/>
      <c r="F280" s="12"/>
      <c r="G280" s="5"/>
      <c r="H280" s="12"/>
      <c r="I280" s="18"/>
      <c r="J280" s="5"/>
      <c r="K280" s="5"/>
      <c r="L280" s="5"/>
      <c r="M280" s="12"/>
    </row>
    <row r="281" spans="1:13" ht="12.75">
      <c r="A281" s="5"/>
      <c r="B281" s="5" t="s">
        <v>184</v>
      </c>
      <c r="C281" s="12"/>
      <c r="D281" s="12"/>
      <c r="E281" s="12"/>
      <c r="F281" s="12"/>
      <c r="G281" s="5"/>
      <c r="H281" s="12"/>
      <c r="I281" s="18"/>
      <c r="J281" s="5"/>
      <c r="K281" s="5"/>
      <c r="L281" s="5"/>
      <c r="M281" s="12"/>
    </row>
    <row r="282" spans="1:13" ht="12.75">
      <c r="A282" s="5"/>
      <c r="B282" s="20"/>
      <c r="C282" s="12"/>
      <c r="D282" s="12"/>
      <c r="E282" s="12"/>
      <c r="F282" s="12"/>
      <c r="G282" s="5"/>
      <c r="H282" s="12"/>
      <c r="I282" s="18"/>
      <c r="J282" s="5"/>
      <c r="K282" s="5"/>
      <c r="L282" s="5"/>
      <c r="M282" s="12"/>
    </row>
    <row r="283" spans="1:13" ht="13.5" thickBot="1">
      <c r="A283" s="5"/>
      <c r="B283" s="101" t="s">
        <v>199</v>
      </c>
      <c r="C283" s="47"/>
      <c r="D283" s="47"/>
      <c r="E283" s="136"/>
      <c r="F283" s="47"/>
      <c r="G283" s="47"/>
      <c r="H283" s="5"/>
      <c r="I283" s="5"/>
      <c r="J283" s="5"/>
      <c r="K283" s="5"/>
      <c r="L283" s="5"/>
      <c r="M283" s="12"/>
    </row>
    <row r="284" spans="1:13" ht="12.75">
      <c r="A284" s="5"/>
      <c r="B284" s="104" t="s">
        <v>174</v>
      </c>
      <c r="C284" s="105" t="s">
        <v>175</v>
      </c>
      <c r="D284" s="128" t="s">
        <v>44</v>
      </c>
      <c r="E284" s="128" t="s">
        <v>32</v>
      </c>
      <c r="F284" s="128" t="s">
        <v>182</v>
      </c>
      <c r="G284" s="104" t="s">
        <v>21</v>
      </c>
      <c r="H284" s="26"/>
      <c r="I284" s="5"/>
      <c r="J284" s="5"/>
      <c r="K284" s="5"/>
      <c r="L284" s="5"/>
      <c r="M284" s="12"/>
    </row>
    <row r="285" spans="1:13" ht="13.5" thickBot="1">
      <c r="A285" s="5"/>
      <c r="B285" s="107"/>
      <c r="C285" s="108"/>
      <c r="D285" s="26"/>
      <c r="E285" s="26" t="s">
        <v>41</v>
      </c>
      <c r="F285" s="26"/>
      <c r="G285" s="137"/>
      <c r="H285" s="26"/>
      <c r="I285" s="5"/>
      <c r="J285" s="5"/>
      <c r="K285" s="5"/>
      <c r="L285" s="5"/>
      <c r="M285" s="12"/>
    </row>
    <row r="286" spans="1:13" ht="12.75">
      <c r="A286" s="102" t="s">
        <v>63</v>
      </c>
      <c r="B286" s="44">
        <f>(H183)</f>
        <v>174.0399517066667</v>
      </c>
      <c r="C286" s="79">
        <f>(B286*(1/45))</f>
        <v>3.8675544823703714</v>
      </c>
      <c r="D286" s="79">
        <f>(B286*(1/30))</f>
        <v>5.801331723555556</v>
      </c>
      <c r="E286" s="79">
        <f>(B286*(1/30))</f>
        <v>5.801331723555556</v>
      </c>
      <c r="F286" s="79">
        <f>(B286*(1/45))</f>
        <v>3.8675544823703714</v>
      </c>
      <c r="G286" s="138">
        <f>SUM(C286:F286)</f>
        <v>19.337772411851855</v>
      </c>
      <c r="H286" s="62"/>
      <c r="I286" s="5"/>
      <c r="J286" s="5"/>
      <c r="K286" s="5"/>
      <c r="L286" s="5"/>
      <c r="M286" s="12"/>
    </row>
    <row r="287" spans="1:13" ht="13.5" thickBot="1">
      <c r="A287" s="113" t="s">
        <v>64</v>
      </c>
      <c r="B287" s="114">
        <f>(I183)</f>
        <v>873.6831938666667</v>
      </c>
      <c r="C287" s="126">
        <f>(B287*(1/45))</f>
        <v>19.415182085925927</v>
      </c>
      <c r="D287" s="126">
        <f>(B287*(1/30))</f>
        <v>29.122773128888888</v>
      </c>
      <c r="E287" s="126">
        <f>(B287*(1/30))</f>
        <v>29.122773128888888</v>
      </c>
      <c r="F287" s="126">
        <f>(B287*(1/45))</f>
        <v>19.415182085925927</v>
      </c>
      <c r="G287" s="139">
        <f>SUM(C287:F287)</f>
        <v>97.07591042962963</v>
      </c>
      <c r="H287" s="62"/>
      <c r="I287" s="5"/>
      <c r="J287" s="5"/>
      <c r="K287" s="5"/>
      <c r="L287" s="5"/>
      <c r="M287" s="12"/>
    </row>
    <row r="288" spans="1:13" ht="12.75">
      <c r="A288" s="5"/>
      <c r="B288" s="5" t="s">
        <v>176</v>
      </c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12"/>
    </row>
    <row r="289" spans="1:13" ht="12.75">
      <c r="A289" s="5"/>
      <c r="B289" s="5" t="s">
        <v>181</v>
      </c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12"/>
    </row>
    <row r="290" spans="1:13" ht="12.75">
      <c r="A290" s="5"/>
      <c r="B290" s="5"/>
      <c r="C290" s="12"/>
      <c r="D290" s="12"/>
      <c r="E290" s="12"/>
      <c r="F290" s="12"/>
      <c r="G290" s="5"/>
      <c r="H290" s="12"/>
      <c r="I290" s="18"/>
      <c r="J290" s="5"/>
      <c r="K290" s="5"/>
      <c r="L290" s="5"/>
      <c r="M290" s="12"/>
    </row>
    <row r="291" spans="1:13" ht="13.5" thickBot="1">
      <c r="A291" s="5"/>
      <c r="B291" s="101" t="s">
        <v>200</v>
      </c>
      <c r="C291" s="47"/>
      <c r="D291" s="47"/>
      <c r="E291" s="47"/>
      <c r="F291" s="47"/>
      <c r="G291" s="5"/>
      <c r="H291" s="12"/>
      <c r="I291" s="12"/>
      <c r="J291" s="12"/>
      <c r="K291" s="5"/>
      <c r="L291" s="5"/>
      <c r="M291" s="12"/>
    </row>
    <row r="292" spans="1:12" ht="12.75">
      <c r="A292" s="5"/>
      <c r="B292" s="102" t="s">
        <v>14</v>
      </c>
      <c r="C292" s="103" t="s">
        <v>169</v>
      </c>
      <c r="D292" s="103" t="s">
        <v>18</v>
      </c>
      <c r="E292" s="103" t="s">
        <v>170</v>
      </c>
      <c r="F292" s="104" t="s">
        <v>173</v>
      </c>
      <c r="G292" s="26"/>
      <c r="H292" s="26"/>
      <c r="I292" s="26"/>
      <c r="J292" s="5"/>
      <c r="K292" s="5"/>
      <c r="L292" s="12"/>
    </row>
    <row r="293" spans="1:12" ht="12.75">
      <c r="A293" s="5"/>
      <c r="B293" s="11" t="s">
        <v>246</v>
      </c>
      <c r="C293" s="70" t="s">
        <v>249</v>
      </c>
      <c r="D293" s="70" t="s">
        <v>24</v>
      </c>
      <c r="E293" s="70" t="s">
        <v>171</v>
      </c>
      <c r="F293" s="107"/>
      <c r="G293" s="26"/>
      <c r="H293" s="26"/>
      <c r="I293" s="12"/>
      <c r="J293" s="5"/>
      <c r="K293" s="5"/>
      <c r="L293" s="12"/>
    </row>
    <row r="294" spans="1:12" ht="13.5" thickBot="1">
      <c r="A294" s="5"/>
      <c r="B294" s="11" t="s">
        <v>247</v>
      </c>
      <c r="C294" s="70" t="s">
        <v>248</v>
      </c>
      <c r="D294" s="70" t="s">
        <v>172</v>
      </c>
      <c r="E294" s="12"/>
      <c r="F294" s="109"/>
      <c r="G294" s="26"/>
      <c r="H294" s="26"/>
      <c r="I294" s="12"/>
      <c r="J294" s="5"/>
      <c r="K294" s="5"/>
      <c r="L294" s="12"/>
    </row>
    <row r="295" spans="1:12" ht="12.75">
      <c r="A295" s="102" t="s">
        <v>63</v>
      </c>
      <c r="B295" s="44">
        <v>12</v>
      </c>
      <c r="C295" s="207">
        <v>17</v>
      </c>
      <c r="D295" s="18">
        <v>225</v>
      </c>
      <c r="E295" s="18">
        <v>1</v>
      </c>
      <c r="F295" s="110">
        <f>((B295*C295*E295)/D295)</f>
        <v>0.9066666666666666</v>
      </c>
      <c r="G295" s="123"/>
      <c r="H295" s="12"/>
      <c r="I295" s="123"/>
      <c r="J295" s="5"/>
      <c r="K295" s="5"/>
      <c r="L295" s="12"/>
    </row>
    <row r="296" spans="1:12" ht="13.5" thickBot="1">
      <c r="A296" s="113" t="s">
        <v>64</v>
      </c>
      <c r="B296" s="114">
        <v>12</v>
      </c>
      <c r="C296" s="207">
        <v>17</v>
      </c>
      <c r="D296" s="115">
        <v>225</v>
      </c>
      <c r="E296" s="115">
        <v>1</v>
      </c>
      <c r="F296" s="116">
        <f>((B296*C296*E296)/D296)</f>
        <v>0.9066666666666666</v>
      </c>
      <c r="G296" s="123"/>
      <c r="H296" s="12"/>
      <c r="I296" s="123"/>
      <c r="J296" s="5"/>
      <c r="K296" s="5"/>
      <c r="L296" s="12"/>
    </row>
    <row r="297" spans="1:13" ht="12.75">
      <c r="A297" s="48"/>
      <c r="B297" s="85" t="s">
        <v>167</v>
      </c>
      <c r="C297" s="118"/>
      <c r="D297" s="5"/>
      <c r="E297" s="5"/>
      <c r="F297" s="5"/>
      <c r="G297" s="5"/>
      <c r="H297" s="5"/>
      <c r="I297" s="5"/>
      <c r="J297" s="5"/>
      <c r="K297" s="5"/>
      <c r="L297" s="5"/>
      <c r="M297" s="12"/>
    </row>
    <row r="298" spans="1:13" ht="12.75">
      <c r="A298" s="5"/>
      <c r="B298" s="85" t="s">
        <v>168</v>
      </c>
      <c r="C298" s="118"/>
      <c r="D298" s="5"/>
      <c r="E298" s="5"/>
      <c r="F298" s="5"/>
      <c r="G298" s="5"/>
      <c r="H298" s="5"/>
      <c r="I298" s="5"/>
      <c r="J298" s="5"/>
      <c r="K298" s="5"/>
      <c r="L298" s="5"/>
      <c r="M298" s="12"/>
    </row>
    <row r="299" spans="1:13" ht="12.75">
      <c r="A299" s="5"/>
      <c r="B299" s="85" t="s">
        <v>230</v>
      </c>
      <c r="C299" s="118"/>
      <c r="D299" s="5"/>
      <c r="E299" s="5"/>
      <c r="F299" s="5"/>
      <c r="G299" s="5"/>
      <c r="H299" s="5"/>
      <c r="I299" s="5"/>
      <c r="J299" s="5"/>
      <c r="K299" s="5"/>
      <c r="L299" s="5"/>
      <c r="M299" s="12"/>
    </row>
    <row r="300" spans="1:13" ht="12.75">
      <c r="A300" s="5"/>
      <c r="B300" s="85" t="s">
        <v>231</v>
      </c>
      <c r="C300" s="118"/>
      <c r="D300" s="5"/>
      <c r="E300" s="5"/>
      <c r="F300" s="5"/>
      <c r="G300" s="5"/>
      <c r="H300" s="5"/>
      <c r="I300" s="5"/>
      <c r="J300" s="5"/>
      <c r="K300" s="5"/>
      <c r="L300" s="5"/>
      <c r="M300" s="12"/>
    </row>
    <row r="301" spans="1:13" ht="12.75">
      <c r="A301" s="5"/>
      <c r="B301" s="85" t="s">
        <v>234</v>
      </c>
      <c r="C301" s="118"/>
      <c r="D301" s="5"/>
      <c r="E301" s="5"/>
      <c r="F301" s="5"/>
      <c r="G301" s="5"/>
      <c r="H301" s="5"/>
      <c r="I301" s="5"/>
      <c r="J301" s="5"/>
      <c r="K301" s="5"/>
      <c r="L301" s="5"/>
      <c r="M301" s="12"/>
    </row>
    <row r="302" spans="1:13" ht="12.75">
      <c r="A302" s="5"/>
      <c r="B302" s="85" t="s">
        <v>232</v>
      </c>
      <c r="C302" s="118"/>
      <c r="D302" s="5"/>
      <c r="E302" s="5"/>
      <c r="F302" s="5"/>
      <c r="G302" s="5"/>
      <c r="H302" s="5"/>
      <c r="I302" s="5"/>
      <c r="J302" s="5"/>
      <c r="K302" s="5"/>
      <c r="L302" s="5"/>
      <c r="M302" s="12"/>
    </row>
    <row r="303" spans="1:13" ht="12.75">
      <c r="A303" s="5"/>
      <c r="B303" s="85" t="s">
        <v>233</v>
      </c>
      <c r="C303" s="118"/>
      <c r="D303" s="5"/>
      <c r="E303" s="5"/>
      <c r="F303" s="5"/>
      <c r="G303" s="5"/>
      <c r="H303" s="5"/>
      <c r="I303" s="5"/>
      <c r="J303" s="5"/>
      <c r="K303" s="5"/>
      <c r="L303" s="5"/>
      <c r="M303" s="12"/>
    </row>
    <row r="304" spans="1:13" ht="12.75">
      <c r="A304" s="5"/>
      <c r="B304" s="85"/>
      <c r="C304" s="117"/>
      <c r="D304" s="120"/>
      <c r="E304" s="120"/>
      <c r="F304" s="120"/>
      <c r="G304" s="5"/>
      <c r="H304" s="5"/>
      <c r="I304" s="5"/>
      <c r="J304" s="5"/>
      <c r="K304" s="5"/>
      <c r="L304" s="5"/>
      <c r="M304" s="12"/>
    </row>
    <row r="305" spans="1:13" ht="13.5" thickBot="1">
      <c r="A305" s="5"/>
      <c r="B305" s="101" t="s">
        <v>253</v>
      </c>
      <c r="C305" s="121"/>
      <c r="D305" s="122"/>
      <c r="E305" s="122"/>
      <c r="F305" s="122"/>
      <c r="G305" s="5"/>
      <c r="H305" s="5"/>
      <c r="I305" s="5"/>
      <c r="J305" s="5"/>
      <c r="K305" s="5"/>
      <c r="L305" s="5"/>
      <c r="M305" s="12"/>
    </row>
    <row r="306" spans="1:13" ht="12.75">
      <c r="A306" s="5"/>
      <c r="B306" s="102" t="s">
        <v>32</v>
      </c>
      <c r="C306" s="103" t="s">
        <v>36</v>
      </c>
      <c r="D306" s="103" t="s">
        <v>255</v>
      </c>
      <c r="E306" s="103" t="s">
        <v>38</v>
      </c>
      <c r="F306" s="104" t="s">
        <v>21</v>
      </c>
      <c r="I306" s="70"/>
      <c r="K306" s="5"/>
      <c r="L306" s="5"/>
      <c r="M306" s="12"/>
    </row>
    <row r="307" spans="1:13" ht="13.5" thickBot="1">
      <c r="A307" s="5"/>
      <c r="B307" s="11" t="s">
        <v>252</v>
      </c>
      <c r="C307" s="70"/>
      <c r="D307" s="70"/>
      <c r="E307" s="70"/>
      <c r="F307" s="137"/>
      <c r="I307" s="70"/>
      <c r="K307" s="5"/>
      <c r="L307" s="5"/>
      <c r="M307" s="12"/>
    </row>
    <row r="308" spans="1:13" ht="12.75">
      <c r="A308" s="102" t="s">
        <v>63</v>
      </c>
      <c r="B308" s="123">
        <f aca="true" t="shared" si="17" ref="B308:E309">($F$295)</f>
        <v>0.9066666666666666</v>
      </c>
      <c r="C308" s="123">
        <f t="shared" si="17"/>
        <v>0.9066666666666666</v>
      </c>
      <c r="D308" s="123">
        <f t="shared" si="17"/>
        <v>0.9066666666666666</v>
      </c>
      <c r="E308" s="123">
        <f t="shared" si="17"/>
        <v>0.9066666666666666</v>
      </c>
      <c r="F308" s="110">
        <f>(B308+C308+D308+E308)</f>
        <v>3.6266666666666665</v>
      </c>
      <c r="I308" s="123"/>
      <c r="K308" s="5"/>
      <c r="L308" s="5"/>
      <c r="M308" s="12"/>
    </row>
    <row r="309" spans="1:13" ht="13.5" thickBot="1">
      <c r="A309" s="113" t="s">
        <v>64</v>
      </c>
      <c r="B309" s="125">
        <f t="shared" si="17"/>
        <v>0.9066666666666666</v>
      </c>
      <c r="C309" s="125">
        <f t="shared" si="17"/>
        <v>0.9066666666666666</v>
      </c>
      <c r="D309" s="125">
        <f t="shared" si="17"/>
        <v>0.9066666666666666</v>
      </c>
      <c r="E309" s="125">
        <f t="shared" si="17"/>
        <v>0.9066666666666666</v>
      </c>
      <c r="F309" s="116">
        <f>(B309+C309+D309+E309)</f>
        <v>3.6266666666666665</v>
      </c>
      <c r="I309" s="123"/>
      <c r="K309" s="5"/>
      <c r="L309" s="5"/>
      <c r="M309" s="12"/>
    </row>
    <row r="310" spans="1:13" ht="12.75">
      <c r="A310" s="5"/>
      <c r="B310" s="5" t="s">
        <v>251</v>
      </c>
      <c r="C310" s="43"/>
      <c r="D310" s="120"/>
      <c r="E310" s="120"/>
      <c r="F310" s="120"/>
      <c r="G310" s="5"/>
      <c r="H310" s="5"/>
      <c r="I310" s="12"/>
      <c r="J310" s="5"/>
      <c r="K310" s="5"/>
      <c r="L310" s="5"/>
      <c r="M310" s="12"/>
    </row>
    <row r="311" spans="1:13" ht="12.75">
      <c r="A311" s="5"/>
      <c r="B311" s="5" t="s">
        <v>250</v>
      </c>
      <c r="C311" s="118"/>
      <c r="D311" s="5"/>
      <c r="E311" s="5"/>
      <c r="F311" s="5"/>
      <c r="G311" s="5"/>
      <c r="H311" s="5"/>
      <c r="I311" s="5"/>
      <c r="J311" s="5"/>
      <c r="K311" s="5"/>
      <c r="L311" s="5"/>
      <c r="M311" s="12"/>
    </row>
    <row r="312" spans="1:13" ht="12.75">
      <c r="A312" s="5"/>
      <c r="B312" s="5" t="s">
        <v>254</v>
      </c>
      <c r="C312" s="118"/>
      <c r="D312" s="5"/>
      <c r="E312" s="5"/>
      <c r="F312" s="5"/>
      <c r="G312" s="5"/>
      <c r="H312" s="5"/>
      <c r="I312" s="5"/>
      <c r="J312" s="5"/>
      <c r="K312" s="5"/>
      <c r="L312" s="5"/>
      <c r="M312" s="12"/>
    </row>
    <row r="313" spans="1:13" ht="12.75">
      <c r="A313" s="5"/>
      <c r="B313" s="5"/>
      <c r="C313" s="12"/>
      <c r="D313" s="12"/>
      <c r="E313" s="12"/>
      <c r="F313" s="12"/>
      <c r="G313" s="5"/>
      <c r="H313" s="12"/>
      <c r="I313" s="18"/>
      <c r="J313" s="5"/>
      <c r="K313" s="5"/>
      <c r="L313" s="5"/>
      <c r="M313" s="12"/>
    </row>
    <row r="314" spans="1:13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12"/>
    </row>
    <row r="315" spans="1:13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12"/>
    </row>
    <row r="316" spans="1:13" ht="15.75">
      <c r="A316" s="140" t="s">
        <v>71</v>
      </c>
      <c r="B316" s="46" t="s">
        <v>72</v>
      </c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12"/>
    </row>
    <row r="317" spans="1:13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12"/>
    </row>
    <row r="318" spans="1:13" ht="13.5" thickBot="1">
      <c r="A318" s="5"/>
      <c r="B318" s="101" t="s">
        <v>189</v>
      </c>
      <c r="C318" s="101"/>
      <c r="D318" s="101"/>
      <c r="E318" s="101"/>
      <c r="F318" s="101"/>
      <c r="G318" s="101"/>
      <c r="H318" s="101"/>
      <c r="I318" s="47"/>
      <c r="J318" s="47"/>
      <c r="K318" s="47"/>
      <c r="L318" s="5"/>
      <c r="M318" s="12"/>
    </row>
    <row r="319" spans="1:13" ht="12.75">
      <c r="A319" s="5"/>
      <c r="B319" s="141" t="s">
        <v>110</v>
      </c>
      <c r="C319" s="142" t="s">
        <v>111</v>
      </c>
      <c r="D319" s="143" t="s">
        <v>112</v>
      </c>
      <c r="E319" s="144" t="s">
        <v>113</v>
      </c>
      <c r="F319" s="143" t="s">
        <v>114</v>
      </c>
      <c r="G319" s="145" t="s">
        <v>115</v>
      </c>
      <c r="H319" s="143" t="s">
        <v>114</v>
      </c>
      <c r="I319" s="145" t="s">
        <v>179</v>
      </c>
      <c r="J319" s="143" t="s">
        <v>12</v>
      </c>
      <c r="K319" s="146"/>
      <c r="L319" s="5"/>
      <c r="M319" s="12"/>
    </row>
    <row r="320" spans="1:13" ht="12.75">
      <c r="A320" s="5"/>
      <c r="B320" s="108" t="s">
        <v>63</v>
      </c>
      <c r="C320" s="26" t="s">
        <v>64</v>
      </c>
      <c r="D320" s="147" t="s">
        <v>63</v>
      </c>
      <c r="E320" s="148" t="s">
        <v>64</v>
      </c>
      <c r="F320" s="26" t="s">
        <v>63</v>
      </c>
      <c r="G320" s="26" t="s">
        <v>64</v>
      </c>
      <c r="H320" s="147" t="s">
        <v>63</v>
      </c>
      <c r="I320" s="148" t="s">
        <v>64</v>
      </c>
      <c r="J320" s="26" t="s">
        <v>63</v>
      </c>
      <c r="K320" s="59" t="s">
        <v>64</v>
      </c>
      <c r="L320" s="5"/>
      <c r="M320" s="12"/>
    </row>
    <row r="321" spans="1:13" ht="12.75">
      <c r="A321" s="5"/>
      <c r="B321" s="149">
        <f>(I64)</f>
        <v>168.2351769090909</v>
      </c>
      <c r="C321" s="150">
        <f>+J64</f>
        <v>521.3380309090909</v>
      </c>
      <c r="D321" s="151">
        <f>+I112</f>
        <v>1343.597855151515</v>
      </c>
      <c r="E321" s="152">
        <f>+J112</f>
        <v>4707.876075151515</v>
      </c>
      <c r="F321" s="150">
        <f>+J134</f>
        <v>151.77722087878792</v>
      </c>
      <c r="G321" s="150">
        <f>+K134</f>
        <v>648.4095942424242</v>
      </c>
      <c r="H321" s="151">
        <f>+H183</f>
        <v>174.0399517066667</v>
      </c>
      <c r="I321" s="152">
        <f>+I183</f>
        <v>873.6831938666667</v>
      </c>
      <c r="J321" s="150">
        <f>(B321+D321+F321+H321)</f>
        <v>1837.6502046460605</v>
      </c>
      <c r="K321" s="153">
        <f>(C321+E321+G321+I321)</f>
        <v>6751.306894169696</v>
      </c>
      <c r="L321" s="5"/>
      <c r="M321" s="12"/>
    </row>
    <row r="322" spans="1:13" ht="13.5" thickBot="1">
      <c r="A322" s="5"/>
      <c r="B322" s="154"/>
      <c r="C322" s="114"/>
      <c r="D322" s="155"/>
      <c r="E322" s="156"/>
      <c r="F322" s="114"/>
      <c r="G322" s="114"/>
      <c r="H322" s="157"/>
      <c r="I322" s="158"/>
      <c r="J322" s="16"/>
      <c r="K322" s="17"/>
      <c r="L322" s="5"/>
      <c r="M322" s="12"/>
    </row>
    <row r="323" spans="1:13" ht="12.75">
      <c r="A323" s="5"/>
      <c r="B323" s="5" t="s">
        <v>205</v>
      </c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12"/>
    </row>
    <row r="324" spans="1:13" ht="12.75">
      <c r="A324" s="5"/>
      <c r="B324" s="5" t="s">
        <v>206</v>
      </c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12"/>
    </row>
    <row r="325" spans="1:13" ht="12.75">
      <c r="A325" s="5"/>
      <c r="B325" s="5" t="s">
        <v>207</v>
      </c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12"/>
    </row>
    <row r="326" spans="1:13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12"/>
    </row>
    <row r="327" spans="1:13" ht="13.5" thickBot="1">
      <c r="A327" s="5"/>
      <c r="B327" s="101" t="s">
        <v>201</v>
      </c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12"/>
    </row>
    <row r="328" spans="1:13" ht="12.75">
      <c r="A328" s="5"/>
      <c r="B328" s="159" t="s">
        <v>45</v>
      </c>
      <c r="C328" s="143" t="s">
        <v>110</v>
      </c>
      <c r="D328" s="142" t="s">
        <v>111</v>
      </c>
      <c r="E328" s="143" t="s">
        <v>112</v>
      </c>
      <c r="F328" s="144" t="s">
        <v>113</v>
      </c>
      <c r="G328" s="143" t="s">
        <v>114</v>
      </c>
      <c r="H328" s="145" t="s">
        <v>115</v>
      </c>
      <c r="I328" s="143" t="s">
        <v>114</v>
      </c>
      <c r="J328" s="160" t="s">
        <v>179</v>
      </c>
      <c r="K328" s="161" t="s">
        <v>116</v>
      </c>
      <c r="L328" s="162" t="s">
        <v>180</v>
      </c>
      <c r="M328" s="163"/>
    </row>
    <row r="329" spans="1:13" ht="12.75">
      <c r="A329" s="5"/>
      <c r="B329" s="164" t="s">
        <v>46</v>
      </c>
      <c r="C329" s="57" t="s">
        <v>63</v>
      </c>
      <c r="D329" s="93" t="s">
        <v>64</v>
      </c>
      <c r="E329" s="57" t="s">
        <v>63</v>
      </c>
      <c r="F329" s="26" t="s">
        <v>64</v>
      </c>
      <c r="G329" s="57" t="s">
        <v>63</v>
      </c>
      <c r="H329" s="93" t="s">
        <v>64</v>
      </c>
      <c r="I329" s="57" t="s">
        <v>63</v>
      </c>
      <c r="J329" s="26" t="s">
        <v>64</v>
      </c>
      <c r="K329" s="57" t="s">
        <v>63</v>
      </c>
      <c r="L329" s="59" t="s">
        <v>64</v>
      </c>
      <c r="M329" s="163"/>
    </row>
    <row r="330" spans="1:13" ht="12.75">
      <c r="A330" s="5"/>
      <c r="B330" s="165"/>
      <c r="C330" s="57"/>
      <c r="D330" s="12"/>
      <c r="E330" s="57"/>
      <c r="F330" s="12"/>
      <c r="G330" s="57"/>
      <c r="H330" s="12"/>
      <c r="I330" s="166"/>
      <c r="J330" s="12"/>
      <c r="K330" s="166"/>
      <c r="L330" s="13"/>
      <c r="M330" s="12"/>
    </row>
    <row r="331" spans="1:13" ht="12.75">
      <c r="A331" s="5"/>
      <c r="B331" s="14" t="s">
        <v>69</v>
      </c>
      <c r="C331" s="167">
        <f>+C211</f>
        <v>8.910233443703705</v>
      </c>
      <c r="D331" s="168">
        <f>+C212</f>
        <v>27.61160682222222</v>
      </c>
      <c r="E331" s="167">
        <f>+C246</f>
        <v>85.39310812740743</v>
      </c>
      <c r="F331" s="123">
        <f>+C247</f>
        <v>299.2116794429629</v>
      </c>
      <c r="G331" s="169">
        <f>+C267</f>
        <v>4.823142796814814</v>
      </c>
      <c r="H331" s="79">
        <f>+C268</f>
        <v>20.605015994814813</v>
      </c>
      <c r="I331" s="167"/>
      <c r="J331" s="123"/>
      <c r="K331" s="167"/>
      <c r="L331" s="124"/>
      <c r="M331" s="12"/>
    </row>
    <row r="332" spans="1:13" ht="12.75">
      <c r="A332" s="5"/>
      <c r="B332" s="14" t="s">
        <v>70</v>
      </c>
      <c r="C332" s="167">
        <f>+B211</f>
        <v>3.5640933774814814</v>
      </c>
      <c r="D332" s="168">
        <f>+B212</f>
        <v>11.044642728888888</v>
      </c>
      <c r="E332" s="167">
        <f>+B246</f>
        <v>34.15724325096296</v>
      </c>
      <c r="F332" s="123">
        <f>+B247</f>
        <v>119.68467177718516</v>
      </c>
      <c r="G332" s="169">
        <f>+B267</f>
        <v>9.646285593629628</v>
      </c>
      <c r="H332" s="170">
        <f>+B268</f>
        <v>41.21003198962963</v>
      </c>
      <c r="I332" s="167">
        <f>+E286</f>
        <v>5.801331723555556</v>
      </c>
      <c r="J332" s="123">
        <f>+E287</f>
        <v>29.122773128888888</v>
      </c>
      <c r="K332" s="167">
        <f>B308</f>
        <v>0.9066666666666666</v>
      </c>
      <c r="L332" s="124">
        <f>+B309</f>
        <v>0.9066666666666666</v>
      </c>
      <c r="M332" s="12"/>
    </row>
    <row r="333" spans="1:13" ht="12.75">
      <c r="A333" s="5"/>
      <c r="B333" s="14" t="s">
        <v>34</v>
      </c>
      <c r="C333" s="167">
        <f>+D211</f>
        <v>1.3365350165555556</v>
      </c>
      <c r="D333" s="168">
        <f>+D212</f>
        <v>4.141741023333333</v>
      </c>
      <c r="E333" s="167">
        <f>+D246</f>
        <v>8.53931081274074</v>
      </c>
      <c r="F333" s="123">
        <f>+D247</f>
        <v>29.92116794429629</v>
      </c>
      <c r="G333" s="169">
        <f>+D267</f>
        <v>2.411571398407407</v>
      </c>
      <c r="H333" s="170">
        <f>+D268</f>
        <v>10.302507997407407</v>
      </c>
      <c r="I333" s="167"/>
      <c r="J333" s="123"/>
      <c r="K333" s="167"/>
      <c r="L333" s="124"/>
      <c r="M333" s="12"/>
    </row>
    <row r="334" spans="1:13" ht="12.75">
      <c r="A334" s="5"/>
      <c r="B334" s="14" t="s">
        <v>35</v>
      </c>
      <c r="C334" s="167">
        <f>+E211</f>
        <v>2.6730700331111112</v>
      </c>
      <c r="D334" s="168">
        <f>+E212</f>
        <v>8.283482046666666</v>
      </c>
      <c r="E334" s="167">
        <f>+E246</f>
        <v>25.617932438222226</v>
      </c>
      <c r="F334" s="123">
        <f>+E247</f>
        <v>89.76350383288887</v>
      </c>
      <c r="G334" s="169">
        <f>+E267</f>
        <v>7.234714195222222</v>
      </c>
      <c r="H334" s="170">
        <f>+E268</f>
        <v>30.90752399222222</v>
      </c>
      <c r="I334" s="167"/>
      <c r="J334" s="123"/>
      <c r="K334" s="167"/>
      <c r="L334" s="124"/>
      <c r="M334" s="12"/>
    </row>
    <row r="335" spans="1:13" ht="12.75">
      <c r="A335" s="5"/>
      <c r="B335" s="14" t="s">
        <v>36</v>
      </c>
      <c r="C335" s="167">
        <f>+F211</f>
        <v>1.7820466887407407</v>
      </c>
      <c r="D335" s="168">
        <f>+F212</f>
        <v>5.522321364444444</v>
      </c>
      <c r="E335" s="167">
        <f>+F246</f>
        <v>17.07862162548148</v>
      </c>
      <c r="F335" s="123">
        <f>+F247</f>
        <v>59.84233588859258</v>
      </c>
      <c r="G335" s="169">
        <f>+F267</f>
        <v>4.823142796814814</v>
      </c>
      <c r="H335" s="170">
        <f>+F268</f>
        <v>20.605015994814813</v>
      </c>
      <c r="I335" s="167">
        <f>+D286</f>
        <v>5.801331723555556</v>
      </c>
      <c r="J335" s="123">
        <f>+D287</f>
        <v>29.122773128888888</v>
      </c>
      <c r="K335" s="167">
        <f>+C308</f>
        <v>0.9066666666666666</v>
      </c>
      <c r="L335" s="124">
        <f>+C309</f>
        <v>0.9066666666666666</v>
      </c>
      <c r="M335" s="12"/>
    </row>
    <row r="336" spans="1:13" ht="12.75">
      <c r="A336" s="5"/>
      <c r="B336" s="14" t="s">
        <v>37</v>
      </c>
      <c r="C336" s="167">
        <f>+G211</f>
        <v>1.7820466887407407</v>
      </c>
      <c r="D336" s="168">
        <f>+G212</f>
        <v>5.522321364444444</v>
      </c>
      <c r="E336" s="167">
        <f>+G246</f>
        <v>17.07862162548148</v>
      </c>
      <c r="F336" s="123">
        <f>+G247</f>
        <v>59.84233588859258</v>
      </c>
      <c r="G336" s="169">
        <f>+G267</f>
        <v>4.823142796814814</v>
      </c>
      <c r="H336" s="170">
        <f>+G268</f>
        <v>20.605015994814813</v>
      </c>
      <c r="I336" s="167">
        <f>+C286</f>
        <v>3.8675544823703714</v>
      </c>
      <c r="J336" s="123">
        <f>+C287</f>
        <v>19.415182085925927</v>
      </c>
      <c r="K336" s="167">
        <f>+D308</f>
        <v>0.9066666666666666</v>
      </c>
      <c r="L336" s="124">
        <f>+D309</f>
        <v>0.9066666666666666</v>
      </c>
      <c r="M336" s="12"/>
    </row>
    <row r="337" spans="1:13" ht="12.75">
      <c r="A337" s="5"/>
      <c r="B337" s="14" t="s">
        <v>38</v>
      </c>
      <c r="C337" s="167"/>
      <c r="D337" s="168"/>
      <c r="E337" s="167"/>
      <c r="F337" s="123"/>
      <c r="G337" s="169">
        <f>+H267</f>
        <v>1.2057856992037035</v>
      </c>
      <c r="H337" s="170">
        <f>+H268</f>
        <v>5.151253998703703</v>
      </c>
      <c r="I337" s="167">
        <f>+F286</f>
        <v>3.8675544823703714</v>
      </c>
      <c r="J337" s="123">
        <f>+F287</f>
        <v>19.415182085925927</v>
      </c>
      <c r="K337" s="167">
        <f>+E308</f>
        <v>0.9066666666666666</v>
      </c>
      <c r="L337" s="124">
        <f>+E309</f>
        <v>0.9066666666666666</v>
      </c>
      <c r="M337" s="12"/>
    </row>
    <row r="338" spans="1:13" ht="12.75">
      <c r="A338" s="5"/>
      <c r="B338" s="14" t="s">
        <v>39</v>
      </c>
      <c r="C338" s="167">
        <f>+I211</f>
        <v>1.3365350165555556</v>
      </c>
      <c r="D338" s="168">
        <f>+I212</f>
        <v>4.141741023333333</v>
      </c>
      <c r="E338" s="167">
        <f>+I246</f>
        <v>17.07862162548148</v>
      </c>
      <c r="F338" s="123">
        <f>+I247</f>
        <v>59.84233588859258</v>
      </c>
      <c r="G338" s="169">
        <f>+I267</f>
        <v>3.617357097611111</v>
      </c>
      <c r="H338" s="170">
        <f>+I268</f>
        <v>15.45376199611111</v>
      </c>
      <c r="I338" s="167"/>
      <c r="J338" s="123"/>
      <c r="K338" s="167"/>
      <c r="L338" s="124"/>
      <c r="M338" s="12"/>
    </row>
    <row r="339" spans="1:13" ht="12.75">
      <c r="A339" s="5"/>
      <c r="B339" s="14"/>
      <c r="C339" s="171"/>
      <c r="D339" s="168"/>
      <c r="E339" s="167"/>
      <c r="F339" s="123"/>
      <c r="G339" s="167"/>
      <c r="H339" s="172"/>
      <c r="I339" s="167"/>
      <c r="J339" s="123"/>
      <c r="K339" s="173"/>
      <c r="L339" s="174"/>
      <c r="M339" s="12"/>
    </row>
    <row r="340" spans="1:13" ht="13.5" thickBot="1">
      <c r="A340" s="5"/>
      <c r="B340" s="37" t="s">
        <v>3</v>
      </c>
      <c r="C340" s="175">
        <f aca="true" t="shared" si="18" ref="C340:L340">SUM(C331:C339)</f>
        <v>21.384560264888893</v>
      </c>
      <c r="D340" s="175">
        <f t="shared" si="18"/>
        <v>66.26785637333333</v>
      </c>
      <c r="E340" s="175">
        <f t="shared" si="18"/>
        <v>204.94345950577778</v>
      </c>
      <c r="F340" s="175">
        <f t="shared" si="18"/>
        <v>718.1080306631111</v>
      </c>
      <c r="G340" s="175">
        <f t="shared" si="18"/>
        <v>38.58514237451851</v>
      </c>
      <c r="H340" s="175">
        <f t="shared" si="18"/>
        <v>164.8401279585185</v>
      </c>
      <c r="I340" s="175">
        <f t="shared" si="18"/>
        <v>19.337772411851855</v>
      </c>
      <c r="J340" s="175">
        <f t="shared" si="18"/>
        <v>97.07591042962963</v>
      </c>
      <c r="K340" s="175">
        <f t="shared" si="18"/>
        <v>3.6266666666666665</v>
      </c>
      <c r="L340" s="176">
        <f t="shared" si="18"/>
        <v>3.6266666666666665</v>
      </c>
      <c r="M340" s="70"/>
    </row>
    <row r="341" spans="1:13" ht="12.75">
      <c r="A341" s="5"/>
      <c r="B341" s="70"/>
      <c r="C341" s="123"/>
      <c r="D341" s="123"/>
      <c r="E341" s="123"/>
      <c r="F341" s="123"/>
      <c r="G341" s="123"/>
      <c r="H341" s="123"/>
      <c r="I341" s="123"/>
      <c r="J341" s="123"/>
      <c r="K341" s="123"/>
      <c r="L341" s="123"/>
      <c r="M341" s="70"/>
    </row>
    <row r="342" spans="1:13" ht="13.5" thickBot="1">
      <c r="A342" s="5"/>
      <c r="B342" s="101" t="s">
        <v>202</v>
      </c>
      <c r="C342" s="47"/>
      <c r="D342" s="47"/>
      <c r="E342" s="177"/>
      <c r="F342" s="123"/>
      <c r="G342" s="123"/>
      <c r="H342" s="123"/>
      <c r="I342" s="123"/>
      <c r="J342" s="123"/>
      <c r="K342" s="123"/>
      <c r="L342" s="123"/>
      <c r="M342" s="70"/>
    </row>
    <row r="343" spans="1:13" ht="12.75">
      <c r="A343" s="5"/>
      <c r="B343" s="159" t="s">
        <v>45</v>
      </c>
      <c r="C343" s="178" t="s">
        <v>74</v>
      </c>
      <c r="D343" s="162"/>
      <c r="E343" s="123"/>
      <c r="F343" s="123"/>
      <c r="G343" s="123"/>
      <c r="H343" s="123"/>
      <c r="I343" s="123"/>
      <c r="J343" s="123"/>
      <c r="K343" s="123"/>
      <c r="L343" s="123"/>
      <c r="M343" s="70"/>
    </row>
    <row r="344" spans="1:13" ht="12.75">
      <c r="A344" s="5"/>
      <c r="B344" s="164" t="s">
        <v>46</v>
      </c>
      <c r="C344" s="57" t="s">
        <v>63</v>
      </c>
      <c r="D344" s="59" t="s">
        <v>64</v>
      </c>
      <c r="E344" s="123"/>
      <c r="F344" s="123"/>
      <c r="G344" s="123"/>
      <c r="H344" s="123"/>
      <c r="I344" s="123"/>
      <c r="J344" s="123"/>
      <c r="K344" s="123"/>
      <c r="L344" s="123"/>
      <c r="M344" s="70"/>
    </row>
    <row r="345" spans="1:13" ht="12.75">
      <c r="A345" s="5"/>
      <c r="B345" s="165"/>
      <c r="C345" s="57"/>
      <c r="D345" s="13"/>
      <c r="E345" s="123"/>
      <c r="F345" s="123"/>
      <c r="G345" s="123"/>
      <c r="H345" s="123"/>
      <c r="I345" s="123"/>
      <c r="J345" s="123"/>
      <c r="K345" s="123"/>
      <c r="L345" s="123"/>
      <c r="M345" s="70"/>
    </row>
    <row r="346" spans="1:13" ht="12.75">
      <c r="A346" s="5"/>
      <c r="B346" s="14" t="s">
        <v>69</v>
      </c>
      <c r="C346" s="167">
        <f aca="true" t="shared" si="19" ref="C346:D353">(C331+E331+G331+I331+K331)</f>
        <v>99.12648436792594</v>
      </c>
      <c r="D346" s="124">
        <f t="shared" si="19"/>
        <v>347.42830225999995</v>
      </c>
      <c r="E346" s="123"/>
      <c r="F346" s="123"/>
      <c r="G346" s="123"/>
      <c r="H346" s="123"/>
      <c r="I346" s="123"/>
      <c r="J346" s="123"/>
      <c r="K346" s="123"/>
      <c r="L346" s="123"/>
      <c r="M346" s="70"/>
    </row>
    <row r="347" spans="1:13" ht="12.75">
      <c r="A347" s="5"/>
      <c r="B347" s="14" t="s">
        <v>70</v>
      </c>
      <c r="C347" s="167">
        <f t="shared" si="19"/>
        <v>54.0756206122963</v>
      </c>
      <c r="D347" s="124">
        <f t="shared" si="19"/>
        <v>201.96878629125922</v>
      </c>
      <c r="E347" s="123"/>
      <c r="F347" s="123"/>
      <c r="G347" s="123"/>
      <c r="H347" s="123"/>
      <c r="I347" s="123"/>
      <c r="J347" s="123"/>
      <c r="K347" s="123"/>
      <c r="L347" s="123"/>
      <c r="M347" s="70"/>
    </row>
    <row r="348" spans="1:13" ht="12.75">
      <c r="A348" s="5"/>
      <c r="B348" s="14" t="s">
        <v>34</v>
      </c>
      <c r="C348" s="167">
        <f t="shared" si="19"/>
        <v>12.287417227703703</v>
      </c>
      <c r="D348" s="124">
        <f t="shared" si="19"/>
        <v>44.36541696503703</v>
      </c>
      <c r="E348" s="123"/>
      <c r="F348" s="123"/>
      <c r="G348" s="123"/>
      <c r="H348" s="123"/>
      <c r="I348" s="123"/>
      <c r="J348" s="123"/>
      <c r="K348" s="123"/>
      <c r="L348" s="123"/>
      <c r="M348" s="70"/>
    </row>
    <row r="349" spans="1:13" ht="12.75">
      <c r="A349" s="5"/>
      <c r="B349" s="14" t="s">
        <v>35</v>
      </c>
      <c r="C349" s="167">
        <f t="shared" si="19"/>
        <v>35.52571666655556</v>
      </c>
      <c r="D349" s="124">
        <f t="shared" si="19"/>
        <v>128.95450987177776</v>
      </c>
      <c r="E349" s="123"/>
      <c r="F349" s="123"/>
      <c r="G349" s="123"/>
      <c r="H349" s="123"/>
      <c r="I349" s="123"/>
      <c r="J349" s="123"/>
      <c r="K349" s="123"/>
      <c r="L349" s="123"/>
      <c r="M349" s="70"/>
    </row>
    <row r="350" spans="1:13" ht="12.75">
      <c r="A350" s="5"/>
      <c r="B350" s="14" t="s">
        <v>36</v>
      </c>
      <c r="C350" s="167">
        <f t="shared" si="19"/>
        <v>30.39180950125926</v>
      </c>
      <c r="D350" s="124">
        <f t="shared" si="19"/>
        <v>115.99911304340739</v>
      </c>
      <c r="E350" s="123"/>
      <c r="F350" s="123"/>
      <c r="G350" s="123"/>
      <c r="H350" s="123"/>
      <c r="I350" s="123"/>
      <c r="J350" s="123"/>
      <c r="K350" s="123"/>
      <c r="L350" s="123"/>
      <c r="M350" s="70"/>
    </row>
    <row r="351" spans="1:13" ht="12.75">
      <c r="A351" s="5"/>
      <c r="B351" s="14" t="s">
        <v>37</v>
      </c>
      <c r="C351" s="167">
        <f t="shared" si="19"/>
        <v>28.458032260074077</v>
      </c>
      <c r="D351" s="124">
        <f t="shared" si="19"/>
        <v>106.29152200044442</v>
      </c>
      <c r="E351" s="123"/>
      <c r="F351" s="123"/>
      <c r="G351" s="123"/>
      <c r="H351" s="123"/>
      <c r="I351" s="123"/>
      <c r="J351" s="123"/>
      <c r="K351" s="123"/>
      <c r="L351" s="123"/>
      <c r="M351" s="70"/>
    </row>
    <row r="352" spans="1:13" ht="12.75">
      <c r="A352" s="5"/>
      <c r="B352" s="14" t="s">
        <v>38</v>
      </c>
      <c r="C352" s="167">
        <f t="shared" si="19"/>
        <v>5.980006848240741</v>
      </c>
      <c r="D352" s="124">
        <f t="shared" si="19"/>
        <v>25.473102751296295</v>
      </c>
      <c r="E352" s="123"/>
      <c r="F352" s="123"/>
      <c r="G352" s="123"/>
      <c r="H352" s="123"/>
      <c r="I352" s="123"/>
      <c r="J352" s="123"/>
      <c r="K352" s="123"/>
      <c r="L352" s="123"/>
      <c r="M352" s="70"/>
    </row>
    <row r="353" spans="1:13" ht="12.75">
      <c r="A353" s="5"/>
      <c r="B353" s="14" t="s">
        <v>39</v>
      </c>
      <c r="C353" s="167">
        <f t="shared" si="19"/>
        <v>22.03251373964815</v>
      </c>
      <c r="D353" s="124">
        <f t="shared" si="19"/>
        <v>79.43783890803702</v>
      </c>
      <c r="E353" s="123"/>
      <c r="F353" s="123"/>
      <c r="G353" s="123"/>
      <c r="H353" s="123"/>
      <c r="I353" s="123"/>
      <c r="J353" s="123"/>
      <c r="K353" s="123"/>
      <c r="L353" s="123"/>
      <c r="M353" s="70"/>
    </row>
    <row r="354" spans="1:13" ht="12.75">
      <c r="A354" s="5"/>
      <c r="B354" s="14"/>
      <c r="C354" s="167"/>
      <c r="D354" s="124"/>
      <c r="E354" s="123"/>
      <c r="F354" s="123"/>
      <c r="G354" s="123"/>
      <c r="H354" s="123"/>
      <c r="I354" s="123"/>
      <c r="J354" s="123"/>
      <c r="K354" s="123"/>
      <c r="L354" s="123"/>
      <c r="M354" s="70"/>
    </row>
    <row r="355" spans="1:13" ht="12.75">
      <c r="A355" s="5"/>
      <c r="B355" s="14"/>
      <c r="C355" s="167"/>
      <c r="D355" s="124"/>
      <c r="E355" s="123"/>
      <c r="F355" s="123"/>
      <c r="G355" s="123"/>
      <c r="H355" s="123"/>
      <c r="I355" s="123"/>
      <c r="J355" s="123"/>
      <c r="K355" s="123"/>
      <c r="L355" s="123"/>
      <c r="M355" s="70"/>
    </row>
    <row r="356" spans="1:13" ht="13.5" thickBot="1">
      <c r="A356" s="5"/>
      <c r="B356" s="37" t="s">
        <v>3</v>
      </c>
      <c r="C356" s="175">
        <f>SUM(C346:C355)</f>
        <v>287.8776012237037</v>
      </c>
      <c r="D356" s="179">
        <f>SUM(D346:D355)</f>
        <v>1049.9185920912591</v>
      </c>
      <c r="E356" s="123"/>
      <c r="F356" s="123"/>
      <c r="G356" s="123"/>
      <c r="H356" s="123"/>
      <c r="I356" s="123"/>
      <c r="J356" s="123"/>
      <c r="K356" s="123"/>
      <c r="L356" s="123"/>
      <c r="M356" s="70"/>
    </row>
    <row r="357" spans="1:13" ht="13.5" thickBot="1">
      <c r="A357" s="5"/>
      <c r="B357" s="70"/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70"/>
    </row>
    <row r="358" spans="1:13" ht="12.75">
      <c r="A358" s="5"/>
      <c r="B358" s="101" t="s">
        <v>203</v>
      </c>
      <c r="C358" s="47"/>
      <c r="D358" s="47"/>
      <c r="E358" s="47"/>
      <c r="F358" s="47"/>
      <c r="G358" s="47"/>
      <c r="H358" s="47"/>
      <c r="I358" s="8" t="s">
        <v>121</v>
      </c>
      <c r="J358" s="180"/>
      <c r="K358" s="5"/>
      <c r="L358" s="5"/>
      <c r="M358" s="70"/>
    </row>
    <row r="359" spans="1:13" ht="13.5" thickBot="1">
      <c r="A359" s="5"/>
      <c r="B359" s="101"/>
      <c r="C359" s="47"/>
      <c r="D359" s="47"/>
      <c r="E359" s="47"/>
      <c r="F359" s="47"/>
      <c r="G359" s="47"/>
      <c r="H359" s="47"/>
      <c r="I359" s="181" t="s">
        <v>204</v>
      </c>
      <c r="J359" s="182"/>
      <c r="K359" s="5"/>
      <c r="L359" s="5"/>
      <c r="M359" s="70"/>
    </row>
    <row r="360" spans="1:13" ht="12.75">
      <c r="A360" s="5"/>
      <c r="B360" s="159" t="s">
        <v>45</v>
      </c>
      <c r="C360" s="143" t="s">
        <v>110</v>
      </c>
      <c r="D360" s="142" t="s">
        <v>111</v>
      </c>
      <c r="E360" s="143" t="s">
        <v>114</v>
      </c>
      <c r="F360" s="145" t="s">
        <v>115</v>
      </c>
      <c r="G360" s="178" t="s">
        <v>74</v>
      </c>
      <c r="H360" s="160"/>
      <c r="I360" s="183"/>
      <c r="J360" s="184"/>
      <c r="K360" s="163"/>
      <c r="L360" s="70"/>
      <c r="M360" s="70"/>
    </row>
    <row r="361" spans="1:13" ht="12.75">
      <c r="A361" s="5"/>
      <c r="B361" s="164" t="s">
        <v>46</v>
      </c>
      <c r="C361" s="57" t="s">
        <v>63</v>
      </c>
      <c r="D361" s="93" t="s">
        <v>64</v>
      </c>
      <c r="E361" s="57" t="s">
        <v>63</v>
      </c>
      <c r="F361" s="26" t="s">
        <v>64</v>
      </c>
      <c r="G361" s="57" t="s">
        <v>63</v>
      </c>
      <c r="H361" s="26" t="s">
        <v>64</v>
      </c>
      <c r="I361" s="108" t="s">
        <v>63</v>
      </c>
      <c r="J361" s="59" t="s">
        <v>64</v>
      </c>
      <c r="K361" s="26"/>
      <c r="L361" s="26"/>
      <c r="M361" s="70"/>
    </row>
    <row r="362" spans="1:13" ht="12.75">
      <c r="A362" s="5"/>
      <c r="B362" s="165"/>
      <c r="C362" s="57"/>
      <c r="D362" s="12"/>
      <c r="E362" s="57"/>
      <c r="F362" s="12"/>
      <c r="G362" s="57"/>
      <c r="H362" s="12"/>
      <c r="I362" s="108"/>
      <c r="J362" s="13"/>
      <c r="K362" s="12"/>
      <c r="L362" s="12"/>
      <c r="M362" s="70"/>
    </row>
    <row r="363" spans="1:13" ht="12.75">
      <c r="A363" s="5"/>
      <c r="B363" s="14" t="s">
        <v>69</v>
      </c>
      <c r="C363" s="167">
        <f>+F220</f>
        <v>1.6585591438356166</v>
      </c>
      <c r="D363" s="168">
        <f>+F221</f>
        <v>3.3171182876712333</v>
      </c>
      <c r="E363" s="167">
        <f>+F276</f>
        <v>4.469970423320547</v>
      </c>
      <c r="F363" s="123">
        <f>+F277</f>
        <v>12.480313163835614</v>
      </c>
      <c r="G363" s="169">
        <f>(C363+E363)</f>
        <v>6.128529567156163</v>
      </c>
      <c r="H363" s="79">
        <f>(D363+F363)</f>
        <v>15.797431451506847</v>
      </c>
      <c r="I363" s="185">
        <f aca="true" t="shared" si="20" ref="I363:J370">(C346+G363)</f>
        <v>105.2550139350821</v>
      </c>
      <c r="J363" s="80">
        <f t="shared" si="20"/>
        <v>363.2257337115068</v>
      </c>
      <c r="K363" s="44"/>
      <c r="L363" s="44"/>
      <c r="M363" s="70"/>
    </row>
    <row r="364" spans="1:13" ht="12.75">
      <c r="A364" s="5"/>
      <c r="B364" s="14" t="s">
        <v>70</v>
      </c>
      <c r="C364" s="167">
        <f>+C220</f>
        <v>0.16585591438356168</v>
      </c>
      <c r="D364" s="168">
        <f>+C221</f>
        <v>0.33171182876712335</v>
      </c>
      <c r="E364" s="167">
        <f>+G276</f>
        <v>8.939940846641093</v>
      </c>
      <c r="F364" s="123">
        <f>+G277</f>
        <v>24.96062632767123</v>
      </c>
      <c r="G364" s="169">
        <f>(C364+E364)</f>
        <v>9.105796761024655</v>
      </c>
      <c r="H364" s="79">
        <f>(D364+F364)</f>
        <v>25.29233815643835</v>
      </c>
      <c r="I364" s="185">
        <f t="shared" si="20"/>
        <v>63.181417373320954</v>
      </c>
      <c r="J364" s="80">
        <f t="shared" si="20"/>
        <v>227.26112444769757</v>
      </c>
      <c r="K364" s="44"/>
      <c r="L364" s="44"/>
      <c r="M364" s="70"/>
    </row>
    <row r="365" spans="1:13" ht="12.75">
      <c r="A365" s="5"/>
      <c r="B365" s="14" t="s">
        <v>34</v>
      </c>
      <c r="C365" s="167"/>
      <c r="D365" s="168"/>
      <c r="E365" s="167"/>
      <c r="F365" s="123"/>
      <c r="G365" s="169"/>
      <c r="H365" s="79"/>
      <c r="I365" s="185">
        <f t="shared" si="20"/>
        <v>12.287417227703703</v>
      </c>
      <c r="J365" s="80">
        <f t="shared" si="20"/>
        <v>44.36541696503703</v>
      </c>
      <c r="K365" s="44"/>
      <c r="L365" s="44"/>
      <c r="M365" s="70"/>
    </row>
    <row r="366" spans="1:13" ht="12.75">
      <c r="A366" s="5"/>
      <c r="B366" s="14" t="s">
        <v>35</v>
      </c>
      <c r="C366" s="167"/>
      <c r="D366" s="168"/>
      <c r="E366" s="167"/>
      <c r="F366" s="123"/>
      <c r="G366" s="169"/>
      <c r="H366" s="79"/>
      <c r="I366" s="185">
        <f t="shared" si="20"/>
        <v>35.52571666655556</v>
      </c>
      <c r="J366" s="80">
        <f t="shared" si="20"/>
        <v>128.95450987177776</v>
      </c>
      <c r="K366" s="44"/>
      <c r="L366" s="44"/>
      <c r="M366" s="70"/>
    </row>
    <row r="367" spans="1:13" ht="12.75">
      <c r="A367" s="5"/>
      <c r="B367" s="14" t="s">
        <v>36</v>
      </c>
      <c r="C367" s="167">
        <f>+E220</f>
        <v>0.11057060958904111</v>
      </c>
      <c r="D367" s="168">
        <f>+E221</f>
        <v>0.22114121917808222</v>
      </c>
      <c r="E367" s="167">
        <f>+E276</f>
        <v>2.9799802822136976</v>
      </c>
      <c r="F367" s="123">
        <f>+E277</f>
        <v>8.320208775890409</v>
      </c>
      <c r="G367" s="169">
        <f aca="true" t="shared" si="21" ref="G367:H370">(C367+E367)</f>
        <v>3.0905508918027387</v>
      </c>
      <c r="H367" s="79">
        <f t="shared" si="21"/>
        <v>8.541349995068492</v>
      </c>
      <c r="I367" s="185">
        <f t="shared" si="20"/>
        <v>33.482360393061995</v>
      </c>
      <c r="J367" s="80">
        <f t="shared" si="20"/>
        <v>124.54046303847588</v>
      </c>
      <c r="K367" s="44"/>
      <c r="L367" s="44"/>
      <c r="M367" s="70"/>
    </row>
    <row r="368" spans="1:13" ht="12.75">
      <c r="A368" s="5"/>
      <c r="B368" s="14" t="s">
        <v>37</v>
      </c>
      <c r="C368" s="167"/>
      <c r="D368" s="168"/>
      <c r="E368" s="167">
        <f>+C276</f>
        <v>2.2349852116602733</v>
      </c>
      <c r="F368" s="123">
        <f>+C277</f>
        <v>6.240156581917807</v>
      </c>
      <c r="G368" s="169">
        <f t="shared" si="21"/>
        <v>2.2349852116602733</v>
      </c>
      <c r="H368" s="79">
        <f t="shared" si="21"/>
        <v>6.240156581917807</v>
      </c>
      <c r="I368" s="185">
        <f t="shared" si="20"/>
        <v>30.69301747173435</v>
      </c>
      <c r="J368" s="80">
        <f t="shared" si="20"/>
        <v>112.53167858236222</v>
      </c>
      <c r="K368" s="44"/>
      <c r="L368" s="44"/>
      <c r="M368" s="70"/>
    </row>
    <row r="369" spans="1:13" ht="12.75">
      <c r="A369" s="5"/>
      <c r="B369" s="14" t="s">
        <v>38</v>
      </c>
      <c r="C369" s="167"/>
      <c r="D369" s="168"/>
      <c r="E369" s="167">
        <f>+H276</f>
        <v>2.2349852116602733</v>
      </c>
      <c r="F369" s="123">
        <f>+H277</f>
        <v>6.240156581917807</v>
      </c>
      <c r="G369" s="169">
        <f t="shared" si="21"/>
        <v>2.2349852116602733</v>
      </c>
      <c r="H369" s="79">
        <f t="shared" si="21"/>
        <v>6.240156581917807</v>
      </c>
      <c r="I369" s="185">
        <f t="shared" si="20"/>
        <v>8.214992059901014</v>
      </c>
      <c r="J369" s="80">
        <f t="shared" si="20"/>
        <v>31.713259333214104</v>
      </c>
      <c r="K369" s="44"/>
      <c r="L369" s="44"/>
      <c r="M369" s="70"/>
    </row>
    <row r="370" spans="1:13" ht="12.75">
      <c r="A370" s="5"/>
      <c r="B370" s="14" t="s">
        <v>39</v>
      </c>
      <c r="C370" s="167">
        <f>+D220</f>
        <v>0.055285304794520554</v>
      </c>
      <c r="D370" s="168">
        <f>+D221</f>
        <v>0.11057060958904111</v>
      </c>
      <c r="E370" s="167">
        <f>D276</f>
        <v>1.4899901411068488</v>
      </c>
      <c r="F370" s="123">
        <f>+D277</f>
        <v>4.160104387945204</v>
      </c>
      <c r="G370" s="169">
        <f t="shared" si="21"/>
        <v>1.5452754459013693</v>
      </c>
      <c r="H370" s="79">
        <f t="shared" si="21"/>
        <v>4.270674997534246</v>
      </c>
      <c r="I370" s="185">
        <f t="shared" si="20"/>
        <v>23.57778918554952</v>
      </c>
      <c r="J370" s="80">
        <f t="shared" si="20"/>
        <v>83.70851390557127</v>
      </c>
      <c r="K370" s="44"/>
      <c r="L370" s="44"/>
      <c r="M370" s="70"/>
    </row>
    <row r="371" spans="1:13" ht="12.75">
      <c r="A371" s="5"/>
      <c r="B371" s="14"/>
      <c r="C371" s="171"/>
      <c r="D371" s="168"/>
      <c r="E371" s="167"/>
      <c r="F371" s="123"/>
      <c r="G371" s="167"/>
      <c r="H371" s="186"/>
      <c r="I371" s="185"/>
      <c r="J371" s="187"/>
      <c r="K371" s="44"/>
      <c r="L371" s="44"/>
      <c r="M371" s="70"/>
    </row>
    <row r="372" spans="1:13" ht="13.5" thickBot="1">
      <c r="A372" s="5"/>
      <c r="B372" s="37" t="s">
        <v>3</v>
      </c>
      <c r="C372" s="175">
        <f aca="true" t="shared" si="22" ref="C372:J372">SUM(C363:C371)</f>
        <v>1.9902709726027399</v>
      </c>
      <c r="D372" s="175">
        <f t="shared" si="22"/>
        <v>3.9805419452054798</v>
      </c>
      <c r="E372" s="175">
        <f t="shared" si="22"/>
        <v>22.349852116602733</v>
      </c>
      <c r="F372" s="175">
        <f t="shared" si="22"/>
        <v>62.40156581917807</v>
      </c>
      <c r="G372" s="175">
        <f t="shared" si="22"/>
        <v>24.34012308920547</v>
      </c>
      <c r="H372" s="175">
        <f t="shared" si="22"/>
        <v>66.38210776438356</v>
      </c>
      <c r="I372" s="188">
        <f t="shared" si="22"/>
        <v>312.21772431290924</v>
      </c>
      <c r="J372" s="133">
        <f t="shared" si="22"/>
        <v>1116.3006998556425</v>
      </c>
      <c r="K372" s="44"/>
      <c r="L372" s="44"/>
      <c r="M372" s="70"/>
    </row>
    <row r="373" spans="1:13" ht="12.75">
      <c r="A373" s="5"/>
      <c r="B373" s="70"/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70"/>
    </row>
    <row r="374" spans="1:13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12"/>
    </row>
    <row r="375" spans="1:13" ht="13.5" thickBot="1">
      <c r="A375" s="5"/>
      <c r="B375" s="101" t="s">
        <v>190</v>
      </c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5"/>
    </row>
    <row r="376" spans="1:13" ht="12.75">
      <c r="A376" s="5"/>
      <c r="B376" s="159" t="s">
        <v>45</v>
      </c>
      <c r="C376" s="143" t="s">
        <v>110</v>
      </c>
      <c r="D376" s="142" t="s">
        <v>111</v>
      </c>
      <c r="E376" s="143" t="s">
        <v>112</v>
      </c>
      <c r="F376" s="144" t="s">
        <v>113</v>
      </c>
      <c r="G376" s="143" t="s">
        <v>114</v>
      </c>
      <c r="H376" s="145" t="s">
        <v>115</v>
      </c>
      <c r="I376" s="143" t="s">
        <v>114</v>
      </c>
      <c r="J376" s="145" t="s">
        <v>179</v>
      </c>
      <c r="K376" s="178" t="s">
        <v>119</v>
      </c>
      <c r="L376" s="146"/>
      <c r="M376" s="5"/>
    </row>
    <row r="377" spans="1:13" ht="12.75">
      <c r="A377" s="5"/>
      <c r="B377" s="164" t="s">
        <v>46</v>
      </c>
      <c r="C377" s="147" t="s">
        <v>63</v>
      </c>
      <c r="D377" s="148" t="s">
        <v>64</v>
      </c>
      <c r="E377" s="26" t="s">
        <v>63</v>
      </c>
      <c r="F377" s="26" t="s">
        <v>64</v>
      </c>
      <c r="G377" s="147" t="s">
        <v>63</v>
      </c>
      <c r="H377" s="148" t="s">
        <v>64</v>
      </c>
      <c r="I377" s="147" t="s">
        <v>63</v>
      </c>
      <c r="J377" s="148" t="s">
        <v>64</v>
      </c>
      <c r="K377" s="26" t="s">
        <v>63</v>
      </c>
      <c r="L377" s="59" t="s">
        <v>64</v>
      </c>
      <c r="M377" s="5"/>
    </row>
    <row r="378" spans="1:13" ht="12.75">
      <c r="A378" s="5"/>
      <c r="B378" s="14"/>
      <c r="C378" s="57"/>
      <c r="D378" s="93"/>
      <c r="E378" s="26"/>
      <c r="F378" s="12"/>
      <c r="G378" s="166"/>
      <c r="H378" s="189"/>
      <c r="I378" s="166"/>
      <c r="J378" s="189"/>
      <c r="K378" s="12"/>
      <c r="L378" s="13"/>
      <c r="M378" s="5"/>
    </row>
    <row r="379" spans="1:13" ht="12.75">
      <c r="A379" s="5"/>
      <c r="B379" s="190" t="s">
        <v>69</v>
      </c>
      <c r="C379" s="191">
        <f aca="true" t="shared" si="23" ref="C379:C384">(C331/$B$321)</f>
        <v>0.05296296296296297</v>
      </c>
      <c r="D379" s="192">
        <f aca="true" t="shared" si="24" ref="D379:D384">(D331/$C$321)</f>
        <v>0.05296296296296296</v>
      </c>
      <c r="E379" s="1">
        <f aca="true" t="shared" si="25" ref="E379:J384">(E331/D$321)</f>
        <v>0.06355555555555559</v>
      </c>
      <c r="F379" s="1">
        <f t="shared" si="25"/>
        <v>0.06355555555555555</v>
      </c>
      <c r="G379" s="191">
        <f t="shared" si="25"/>
        <v>0.031777777777777766</v>
      </c>
      <c r="H379" s="192">
        <f t="shared" si="25"/>
        <v>0.03177777777777778</v>
      </c>
      <c r="I379" s="191"/>
      <c r="J379" s="192"/>
      <c r="K379" s="1">
        <f aca="true" t="shared" si="26" ref="K379:L386">(C379+E379+G379+I379)</f>
        <v>0.14829629629629631</v>
      </c>
      <c r="L379" s="193">
        <f t="shared" si="26"/>
        <v>0.1482962962962963</v>
      </c>
      <c r="M379" s="5"/>
    </row>
    <row r="380" spans="1:13" ht="12.75">
      <c r="A380" s="5"/>
      <c r="B380" s="14" t="s">
        <v>70</v>
      </c>
      <c r="C380" s="191">
        <f t="shared" si="23"/>
        <v>0.021185185185185185</v>
      </c>
      <c r="D380" s="192">
        <f t="shared" si="24"/>
        <v>0.021185185185185185</v>
      </c>
      <c r="E380" s="1">
        <f t="shared" si="25"/>
        <v>0.025422222222222225</v>
      </c>
      <c r="F380" s="1">
        <f t="shared" si="25"/>
        <v>0.025422222222222218</v>
      </c>
      <c r="G380" s="191">
        <f t="shared" si="25"/>
        <v>0.06355555555555553</v>
      </c>
      <c r="H380" s="192">
        <f t="shared" si="25"/>
        <v>0.06355555555555556</v>
      </c>
      <c r="I380" s="191">
        <f t="shared" si="25"/>
        <v>0.03333333333333333</v>
      </c>
      <c r="J380" s="192">
        <f t="shared" si="25"/>
        <v>0.03333333333333333</v>
      </c>
      <c r="K380" s="1">
        <f t="shared" si="26"/>
        <v>0.14349629629629626</v>
      </c>
      <c r="L380" s="193">
        <f t="shared" si="26"/>
        <v>0.1434962962962963</v>
      </c>
      <c r="M380" s="5"/>
    </row>
    <row r="381" spans="1:13" ht="12.75">
      <c r="A381" s="5"/>
      <c r="B381" s="14" t="s">
        <v>34</v>
      </c>
      <c r="C381" s="191">
        <f t="shared" si="23"/>
        <v>0.007944444444444445</v>
      </c>
      <c r="D381" s="192">
        <f t="shared" si="24"/>
        <v>0.007944444444444445</v>
      </c>
      <c r="E381" s="1">
        <f t="shared" si="25"/>
        <v>0.006355555555555556</v>
      </c>
      <c r="F381" s="1">
        <f t="shared" si="25"/>
        <v>0.006355555555555554</v>
      </c>
      <c r="G381" s="191">
        <f t="shared" si="25"/>
        <v>0.015888888888888883</v>
      </c>
      <c r="H381" s="192">
        <f t="shared" si="25"/>
        <v>0.01588888888888889</v>
      </c>
      <c r="I381" s="191"/>
      <c r="J381" s="192"/>
      <c r="K381" s="1">
        <f t="shared" si="26"/>
        <v>0.030188888888888883</v>
      </c>
      <c r="L381" s="193">
        <f t="shared" si="26"/>
        <v>0.03018888888888889</v>
      </c>
      <c r="M381" s="5"/>
    </row>
    <row r="382" spans="1:13" ht="12.75">
      <c r="A382" s="5"/>
      <c r="B382" s="14" t="s">
        <v>35</v>
      </c>
      <c r="C382" s="191">
        <f t="shared" si="23"/>
        <v>0.01588888888888889</v>
      </c>
      <c r="D382" s="192">
        <f t="shared" si="24"/>
        <v>0.01588888888888889</v>
      </c>
      <c r="E382" s="1">
        <f t="shared" si="25"/>
        <v>0.019066666666666673</v>
      </c>
      <c r="F382" s="1">
        <f t="shared" si="25"/>
        <v>0.019066666666666666</v>
      </c>
      <c r="G382" s="191">
        <f t="shared" si="25"/>
        <v>0.047666666666666656</v>
      </c>
      <c r="H382" s="192">
        <f t="shared" si="25"/>
        <v>0.04766666666666667</v>
      </c>
      <c r="I382" s="191"/>
      <c r="J382" s="192"/>
      <c r="K382" s="1">
        <f t="shared" si="26"/>
        <v>0.08262222222222221</v>
      </c>
      <c r="L382" s="193">
        <f t="shared" si="26"/>
        <v>0.08262222222222224</v>
      </c>
      <c r="M382" s="5"/>
    </row>
    <row r="383" spans="1:13" ht="12.75">
      <c r="A383" s="5"/>
      <c r="B383" s="14" t="s">
        <v>36</v>
      </c>
      <c r="C383" s="191">
        <f t="shared" si="23"/>
        <v>0.010592592592592593</v>
      </c>
      <c r="D383" s="192">
        <f t="shared" si="24"/>
        <v>0.010592592592592593</v>
      </c>
      <c r="E383" s="1">
        <f t="shared" si="25"/>
        <v>0.012711111111111112</v>
      </c>
      <c r="F383" s="1">
        <f t="shared" si="25"/>
        <v>0.012711111111111109</v>
      </c>
      <c r="G383" s="191">
        <f t="shared" si="25"/>
        <v>0.031777777777777766</v>
      </c>
      <c r="H383" s="192">
        <f t="shared" si="25"/>
        <v>0.03177777777777778</v>
      </c>
      <c r="I383" s="191">
        <f t="shared" si="25"/>
        <v>0.03333333333333333</v>
      </c>
      <c r="J383" s="192">
        <f t="shared" si="25"/>
        <v>0.03333333333333333</v>
      </c>
      <c r="K383" s="1">
        <f t="shared" si="26"/>
        <v>0.08841481481481481</v>
      </c>
      <c r="L383" s="193">
        <f t="shared" si="26"/>
        <v>0.08841481481481481</v>
      </c>
      <c r="M383" s="5"/>
    </row>
    <row r="384" spans="1:13" ht="12.75">
      <c r="A384" s="5"/>
      <c r="B384" s="14" t="s">
        <v>37</v>
      </c>
      <c r="C384" s="191">
        <f t="shared" si="23"/>
        <v>0.010592592592592593</v>
      </c>
      <c r="D384" s="192">
        <f t="shared" si="24"/>
        <v>0.010592592592592593</v>
      </c>
      <c r="E384" s="1">
        <f t="shared" si="25"/>
        <v>0.012711111111111112</v>
      </c>
      <c r="F384" s="1">
        <f t="shared" si="25"/>
        <v>0.012711111111111109</v>
      </c>
      <c r="G384" s="191">
        <f t="shared" si="25"/>
        <v>0.031777777777777766</v>
      </c>
      <c r="H384" s="192">
        <f t="shared" si="25"/>
        <v>0.03177777777777778</v>
      </c>
      <c r="I384" s="191">
        <f t="shared" si="25"/>
        <v>0.022222222222222223</v>
      </c>
      <c r="J384" s="192">
        <f t="shared" si="25"/>
        <v>0.022222222222222223</v>
      </c>
      <c r="K384" s="1">
        <f t="shared" si="26"/>
        <v>0.0773037037037037</v>
      </c>
      <c r="L384" s="193">
        <f t="shared" si="26"/>
        <v>0.07730370370370371</v>
      </c>
      <c r="M384" s="5"/>
    </row>
    <row r="385" spans="1:13" ht="12.75">
      <c r="A385" s="5"/>
      <c r="B385" s="14" t="s">
        <v>38</v>
      </c>
      <c r="C385" s="191"/>
      <c r="D385" s="192"/>
      <c r="E385" s="1"/>
      <c r="F385" s="18"/>
      <c r="G385" s="191">
        <f>(G337/F$321)</f>
        <v>0.007944444444444441</v>
      </c>
      <c r="H385" s="192">
        <f>(H337/G$321)</f>
        <v>0.007944444444444445</v>
      </c>
      <c r="I385" s="191"/>
      <c r="J385" s="192"/>
      <c r="K385" s="1">
        <f t="shared" si="26"/>
        <v>0.007944444444444441</v>
      </c>
      <c r="L385" s="193">
        <f t="shared" si="26"/>
        <v>0.007944444444444445</v>
      </c>
      <c r="M385" s="5"/>
    </row>
    <row r="386" spans="1:13" ht="12.75">
      <c r="A386" s="5"/>
      <c r="B386" s="14" t="s">
        <v>39</v>
      </c>
      <c r="C386" s="191">
        <f>(C338/$B$321)</f>
        <v>0.007944444444444445</v>
      </c>
      <c r="D386" s="192">
        <f>(D338/$C$321)</f>
        <v>0.007944444444444445</v>
      </c>
      <c r="E386" s="1">
        <f>(E338/D$321)</f>
        <v>0.012711111111111112</v>
      </c>
      <c r="F386" s="1">
        <f>(F338/E$321)</f>
        <v>0.012711111111111109</v>
      </c>
      <c r="G386" s="194">
        <f>(G338/F$321)</f>
        <v>0.023833333333333328</v>
      </c>
      <c r="H386" s="195">
        <f>(H338/G$321)</f>
        <v>0.023833333333333335</v>
      </c>
      <c r="I386" s="194"/>
      <c r="J386" s="195"/>
      <c r="K386" s="1">
        <f t="shared" si="26"/>
        <v>0.04448888888888888</v>
      </c>
      <c r="L386" s="193">
        <f t="shared" si="26"/>
        <v>0.04448888888888888</v>
      </c>
      <c r="M386" s="5"/>
    </row>
    <row r="387" spans="1:13" ht="13.5" thickBot="1">
      <c r="A387" s="5"/>
      <c r="B387" s="37" t="s">
        <v>3</v>
      </c>
      <c r="C387" s="196">
        <f aca="true" t="shared" si="27" ref="C387:L387">SUM(C379:C386)</f>
        <v>0.12711111111111115</v>
      </c>
      <c r="D387" s="197">
        <f t="shared" si="27"/>
        <v>0.12711111111111112</v>
      </c>
      <c r="E387" s="197">
        <f t="shared" si="27"/>
        <v>0.15253333333333338</v>
      </c>
      <c r="F387" s="197">
        <f t="shared" si="27"/>
        <v>0.15253333333333333</v>
      </c>
      <c r="G387" s="197">
        <f t="shared" si="27"/>
        <v>0.2542222222222221</v>
      </c>
      <c r="H387" s="197">
        <f t="shared" si="27"/>
        <v>0.25422222222222224</v>
      </c>
      <c r="I387" s="197">
        <f t="shared" si="27"/>
        <v>0.08888888888888889</v>
      </c>
      <c r="J387" s="197">
        <f t="shared" si="27"/>
        <v>0.08888888888888889</v>
      </c>
      <c r="K387" s="197">
        <f t="shared" si="27"/>
        <v>0.6227555555555555</v>
      </c>
      <c r="L387" s="198">
        <f t="shared" si="27"/>
        <v>0.6227555555555555</v>
      </c>
      <c r="M387" s="5"/>
    </row>
    <row r="388" spans="1:13" ht="12.75">
      <c r="A388" s="5"/>
      <c r="B388" s="70"/>
      <c r="C388" s="1"/>
      <c r="D388" s="1"/>
      <c r="E388" s="1"/>
      <c r="F388" s="1"/>
      <c r="G388" s="1"/>
      <c r="H388" s="1"/>
      <c r="I388" s="5"/>
      <c r="J388" s="5"/>
      <c r="K388" s="5"/>
      <c r="L388" s="5"/>
      <c r="M388" s="5"/>
    </row>
    <row r="389" spans="1:13" ht="13.5" thickBot="1">
      <c r="A389" s="5"/>
      <c r="B389" s="70"/>
      <c r="C389" s="1"/>
      <c r="D389" s="1"/>
      <c r="E389" s="1"/>
      <c r="F389" s="1"/>
      <c r="G389" s="1"/>
      <c r="H389" s="1"/>
      <c r="I389" s="5"/>
      <c r="J389" s="5"/>
      <c r="K389" s="5"/>
      <c r="L389" s="5"/>
      <c r="M389" s="5"/>
    </row>
    <row r="390" spans="1:13" ht="13.5" thickBot="1">
      <c r="A390" s="5"/>
      <c r="B390" s="8" t="s">
        <v>191</v>
      </c>
      <c r="C390" s="9"/>
      <c r="D390" s="9"/>
      <c r="E390" s="9"/>
      <c r="F390" s="10"/>
      <c r="G390" s="12"/>
      <c r="H390" s="12"/>
      <c r="I390" s="12"/>
      <c r="J390" s="12"/>
      <c r="K390" s="12"/>
      <c r="L390" s="12"/>
      <c r="M390" s="5"/>
    </row>
    <row r="391" spans="1:13" ht="12.75">
      <c r="A391" s="5"/>
      <c r="B391" s="159" t="s">
        <v>45</v>
      </c>
      <c r="C391" s="143" t="s">
        <v>110</v>
      </c>
      <c r="D391" s="142" t="s">
        <v>111</v>
      </c>
      <c r="E391" s="143" t="s">
        <v>114</v>
      </c>
      <c r="F391" s="146" t="s">
        <v>115</v>
      </c>
      <c r="G391" s="163"/>
      <c r="H391" s="70"/>
      <c r="I391" s="199"/>
      <c r="J391" s="70"/>
      <c r="K391" s="163"/>
      <c r="L391" s="70"/>
      <c r="M391" s="5"/>
    </row>
    <row r="392" spans="1:13" ht="12.75">
      <c r="A392" s="5"/>
      <c r="B392" s="164" t="s">
        <v>46</v>
      </c>
      <c r="C392" s="57" t="s">
        <v>63</v>
      </c>
      <c r="D392" s="93" t="s">
        <v>64</v>
      </c>
      <c r="E392" s="57" t="s">
        <v>63</v>
      </c>
      <c r="F392" s="59" t="s">
        <v>64</v>
      </c>
      <c r="G392" s="26"/>
      <c r="H392" s="26"/>
      <c r="I392" s="26"/>
      <c r="J392" s="26"/>
      <c r="K392" s="26"/>
      <c r="L392" s="26"/>
      <c r="M392" s="5"/>
    </row>
    <row r="393" spans="1:13" ht="12.75">
      <c r="A393" s="5"/>
      <c r="B393" s="14"/>
      <c r="C393" s="57"/>
      <c r="D393" s="93"/>
      <c r="E393" s="57"/>
      <c r="F393" s="13"/>
      <c r="G393" s="12"/>
      <c r="H393" s="12"/>
      <c r="I393" s="12"/>
      <c r="J393" s="12"/>
      <c r="K393" s="12"/>
      <c r="L393" s="12"/>
      <c r="M393" s="5"/>
    </row>
    <row r="394" spans="1:13" ht="12.75">
      <c r="A394" s="5"/>
      <c r="B394" s="190" t="s">
        <v>69</v>
      </c>
      <c r="C394" s="191">
        <f>(C363/$B$220)</f>
        <v>0.5</v>
      </c>
      <c r="D394" s="192">
        <f>(D363/$B$221)</f>
        <v>0.5</v>
      </c>
      <c r="E394" s="191">
        <f>(E363/$B$276)</f>
        <v>0.05</v>
      </c>
      <c r="F394" s="193">
        <f>(F363/$B$277)</f>
        <v>0.05</v>
      </c>
      <c r="G394" s="1"/>
      <c r="H394" s="1"/>
      <c r="I394" s="12"/>
      <c r="J394" s="12"/>
      <c r="K394" s="12"/>
      <c r="L394" s="12"/>
      <c r="M394" s="5"/>
    </row>
    <row r="395" spans="1:13" ht="12.75">
      <c r="A395" s="5"/>
      <c r="B395" s="14" t="s">
        <v>70</v>
      </c>
      <c r="C395" s="191">
        <f>(C364/$B$220)</f>
        <v>0.05</v>
      </c>
      <c r="D395" s="192">
        <f>(D364/$B$221)</f>
        <v>0.05</v>
      </c>
      <c r="E395" s="191">
        <f>(E364/$B$276)</f>
        <v>0.1</v>
      </c>
      <c r="F395" s="193">
        <f>(F364/$B$277)</f>
        <v>0.1</v>
      </c>
      <c r="G395" s="1"/>
      <c r="H395" s="1"/>
      <c r="I395" s="12"/>
      <c r="J395" s="12"/>
      <c r="K395" s="12"/>
      <c r="L395" s="12"/>
      <c r="M395" s="5"/>
    </row>
    <row r="396" spans="1:13" ht="12.75">
      <c r="A396" s="5"/>
      <c r="B396" s="14" t="s">
        <v>34</v>
      </c>
      <c r="C396" s="191"/>
      <c r="D396" s="192"/>
      <c r="E396" s="191"/>
      <c r="F396" s="193"/>
      <c r="G396" s="1"/>
      <c r="H396" s="1"/>
      <c r="I396" s="12"/>
      <c r="J396" s="12"/>
      <c r="K396" s="12"/>
      <c r="L396" s="12"/>
      <c r="M396" s="5"/>
    </row>
    <row r="397" spans="1:13" ht="12.75">
      <c r="A397" s="5"/>
      <c r="B397" s="14" t="s">
        <v>35</v>
      </c>
      <c r="C397" s="191"/>
      <c r="D397" s="192"/>
      <c r="E397" s="191"/>
      <c r="F397" s="193"/>
      <c r="G397" s="1"/>
      <c r="H397" s="1"/>
      <c r="I397" s="12"/>
      <c r="J397" s="12"/>
      <c r="K397" s="12"/>
      <c r="L397" s="12"/>
      <c r="M397" s="5"/>
    </row>
    <row r="398" spans="1:13" ht="12.75">
      <c r="A398" s="5"/>
      <c r="B398" s="14" t="s">
        <v>36</v>
      </c>
      <c r="C398" s="191">
        <f>(C367/$B$220)</f>
        <v>0.03333333333333333</v>
      </c>
      <c r="D398" s="192">
        <f>(D367/$B$221)</f>
        <v>0.03333333333333333</v>
      </c>
      <c r="E398" s="191">
        <f>(E367/$B$276)</f>
        <v>0.03333333333333333</v>
      </c>
      <c r="F398" s="193">
        <f>(F367/$B$277)</f>
        <v>0.03333333333333333</v>
      </c>
      <c r="G398" s="1"/>
      <c r="H398" s="1"/>
      <c r="I398" s="12"/>
      <c r="J398" s="12"/>
      <c r="K398" s="12"/>
      <c r="L398" s="12"/>
      <c r="M398" s="5"/>
    </row>
    <row r="399" spans="1:13" ht="12.75">
      <c r="A399" s="5"/>
      <c r="B399" s="14" t="s">
        <v>37</v>
      </c>
      <c r="C399" s="191"/>
      <c r="D399" s="192"/>
      <c r="E399" s="191"/>
      <c r="F399" s="193"/>
      <c r="G399" s="1"/>
      <c r="H399" s="1"/>
      <c r="I399" s="12"/>
      <c r="J399" s="12"/>
      <c r="K399" s="12"/>
      <c r="L399" s="12"/>
      <c r="M399" s="5"/>
    </row>
    <row r="400" spans="1:13" ht="12.75">
      <c r="A400" s="5"/>
      <c r="B400" s="14" t="s">
        <v>38</v>
      </c>
      <c r="C400" s="191"/>
      <c r="D400" s="192"/>
      <c r="E400" s="191">
        <f>(E369/$B$276)</f>
        <v>0.025</v>
      </c>
      <c r="F400" s="193">
        <f>(F369/$B$277)</f>
        <v>0.025</v>
      </c>
      <c r="G400" s="1"/>
      <c r="H400" s="1"/>
      <c r="I400" s="12"/>
      <c r="J400" s="12"/>
      <c r="K400" s="12"/>
      <c r="L400" s="12"/>
      <c r="M400" s="5"/>
    </row>
    <row r="401" spans="1:13" ht="12.75">
      <c r="A401" s="5"/>
      <c r="B401" s="14" t="s">
        <v>39</v>
      </c>
      <c r="C401" s="191">
        <f>(C370/$B$220)</f>
        <v>0.016666666666666666</v>
      </c>
      <c r="D401" s="192">
        <f>(D370/$B$221)</f>
        <v>0.016666666666666666</v>
      </c>
      <c r="E401" s="191">
        <f>(E370/$B$276)</f>
        <v>0.016666666666666666</v>
      </c>
      <c r="F401" s="193">
        <f>(F370/$B$277)</f>
        <v>0.016666666666666666</v>
      </c>
      <c r="G401" s="1"/>
      <c r="H401" s="1"/>
      <c r="I401" s="12"/>
      <c r="J401" s="12"/>
      <c r="K401" s="12"/>
      <c r="L401" s="12"/>
      <c r="M401" s="5"/>
    </row>
    <row r="402" spans="1:13" ht="13.5" thickBot="1">
      <c r="A402" s="5"/>
      <c r="B402" s="37" t="s">
        <v>3</v>
      </c>
      <c r="C402" s="196">
        <f>SUM(C394:C401)</f>
        <v>0.6000000000000001</v>
      </c>
      <c r="D402" s="200">
        <f>SUM(D394:D401)</f>
        <v>0.6000000000000001</v>
      </c>
      <c r="E402" s="196">
        <f>SUM(E394:E401)</f>
        <v>0.225</v>
      </c>
      <c r="F402" s="198">
        <f>SUM(F394:F401)</f>
        <v>0.225</v>
      </c>
      <c r="G402" s="1"/>
      <c r="H402" s="1"/>
      <c r="I402" s="12"/>
      <c r="J402" s="12"/>
      <c r="K402" s="12"/>
      <c r="L402" s="12"/>
      <c r="M402" s="5"/>
    </row>
    <row r="403" spans="1:13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</row>
    <row r="404" spans="1:13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</row>
    <row r="405" spans="1:13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</row>
    <row r="406" spans="1:13" ht="12.75" customHeight="1">
      <c r="A406" s="5"/>
      <c r="B406" s="264" t="s">
        <v>256</v>
      </c>
      <c r="C406" s="264"/>
      <c r="D406" s="264"/>
      <c r="E406" s="264"/>
      <c r="F406" s="264"/>
      <c r="G406" s="5"/>
      <c r="H406" s="5"/>
      <c r="I406" s="5"/>
      <c r="J406" s="5"/>
      <c r="K406" s="5"/>
      <c r="L406" s="5"/>
      <c r="M406" s="5"/>
    </row>
    <row r="407" spans="1:13" ht="12.75">
      <c r="A407" s="5"/>
      <c r="B407" s="201"/>
      <c r="C407" s="201"/>
      <c r="D407" s="201"/>
      <c r="E407" s="201"/>
      <c r="F407" s="201"/>
      <c r="G407" s="5"/>
      <c r="H407" s="5"/>
      <c r="I407" s="5"/>
      <c r="J407" s="5"/>
      <c r="K407" s="5"/>
      <c r="L407" s="5"/>
      <c r="M407" s="5"/>
    </row>
    <row r="408" spans="1:13" ht="12.75" customHeight="1">
      <c r="A408" s="5"/>
      <c r="B408" s="265" t="s">
        <v>225</v>
      </c>
      <c r="C408" s="265"/>
      <c r="D408" s="265"/>
      <c r="E408" s="201"/>
      <c r="F408" s="201">
        <f>C6</f>
        <v>3669350</v>
      </c>
      <c r="G408" s="5"/>
      <c r="H408" s="5"/>
      <c r="I408" s="5"/>
      <c r="J408" s="5"/>
      <c r="K408" s="5"/>
      <c r="L408" s="5"/>
      <c r="M408" s="5"/>
    </row>
    <row r="409" spans="1:13" ht="12.75" customHeight="1">
      <c r="A409" s="5"/>
      <c r="B409" s="265" t="s">
        <v>226</v>
      </c>
      <c r="C409" s="265"/>
      <c r="D409" s="265"/>
      <c r="E409" s="265"/>
      <c r="F409" s="203">
        <f>E11</f>
        <v>1537458</v>
      </c>
      <c r="G409" s="5"/>
      <c r="H409" s="5"/>
      <c r="I409" s="5"/>
      <c r="J409" s="5"/>
      <c r="K409" s="5"/>
      <c r="L409" s="5"/>
      <c r="M409" s="5"/>
    </row>
    <row r="410" spans="1:13" ht="12.75">
      <c r="A410" s="5"/>
      <c r="B410" s="201"/>
      <c r="C410" s="201"/>
      <c r="D410" s="201"/>
      <c r="E410" s="201"/>
      <c r="F410" s="201"/>
      <c r="G410" s="5"/>
      <c r="H410" s="5"/>
      <c r="I410" s="5"/>
      <c r="J410" s="5"/>
      <c r="K410" s="5"/>
      <c r="L410" s="5"/>
      <c r="M410" s="5"/>
    </row>
    <row r="411" spans="2:6" ht="12.75" customHeight="1">
      <c r="B411" s="265" t="s">
        <v>218</v>
      </c>
      <c r="C411" s="265"/>
      <c r="D411" s="265"/>
      <c r="E411" s="265"/>
      <c r="F411" s="201"/>
    </row>
    <row r="412" spans="2:6" ht="12.75" customHeight="1">
      <c r="B412" s="266" t="s">
        <v>219</v>
      </c>
      <c r="C412" s="266"/>
      <c r="D412" s="201"/>
      <c r="E412" s="201"/>
      <c r="F412" s="203">
        <f>G33</f>
        <v>52211.985512000014</v>
      </c>
    </row>
    <row r="413" spans="2:6" ht="12.75">
      <c r="B413" s="201"/>
      <c r="C413" s="201"/>
      <c r="D413" s="201"/>
      <c r="E413" s="201"/>
      <c r="F413" s="201"/>
    </row>
    <row r="414" spans="2:6" ht="13.5" thickBot="1">
      <c r="B414" s="201"/>
      <c r="C414" s="201"/>
      <c r="D414" s="201"/>
      <c r="E414" s="201"/>
      <c r="F414" s="201"/>
    </row>
    <row r="415" spans="2:8" ht="12.75" customHeight="1">
      <c r="B415" s="267" t="s">
        <v>220</v>
      </c>
      <c r="C415" s="268"/>
      <c r="D415" s="268"/>
      <c r="E415" s="268"/>
      <c r="F415" s="269"/>
      <c r="G415" s="202"/>
      <c r="H415" s="202"/>
    </row>
    <row r="416" spans="2:8" ht="12.75">
      <c r="B416" s="219"/>
      <c r="C416" s="220"/>
      <c r="D416" s="221"/>
      <c r="E416" s="220"/>
      <c r="F416" s="222"/>
      <c r="G416" s="204"/>
      <c r="H416" s="204"/>
    </row>
    <row r="417" spans="2:8" ht="25.5">
      <c r="B417" s="216" t="s">
        <v>242</v>
      </c>
      <c r="C417" s="228">
        <f>I64</f>
        <v>168.2351769090909</v>
      </c>
      <c r="D417" s="223" t="s">
        <v>241</v>
      </c>
      <c r="E417" s="229" t="s">
        <v>69</v>
      </c>
      <c r="F417" s="230">
        <f aca="true" t="shared" si="28" ref="F417:F424">C331</f>
        <v>8.910233443703705</v>
      </c>
      <c r="H417" s="206"/>
    </row>
    <row r="418" spans="2:8" ht="12.75">
      <c r="B418" s="216"/>
      <c r="C418" s="231"/>
      <c r="D418" s="232"/>
      <c r="E418" s="231" t="s">
        <v>70</v>
      </c>
      <c r="F418" s="230">
        <f t="shared" si="28"/>
        <v>3.5640933774814814</v>
      </c>
      <c r="H418" s="206"/>
    </row>
    <row r="419" spans="2:8" ht="12.75">
      <c r="B419" s="216"/>
      <c r="C419" s="231"/>
      <c r="D419" s="232"/>
      <c r="E419" s="231" t="s">
        <v>34</v>
      </c>
      <c r="F419" s="230">
        <f t="shared" si="28"/>
        <v>1.3365350165555556</v>
      </c>
      <c r="H419" s="206"/>
    </row>
    <row r="420" spans="2:8" ht="12.75">
      <c r="B420" s="216"/>
      <c r="C420" s="231"/>
      <c r="D420" s="232"/>
      <c r="E420" s="231" t="s">
        <v>35</v>
      </c>
      <c r="F420" s="230">
        <f t="shared" si="28"/>
        <v>2.6730700331111112</v>
      </c>
      <c r="H420" s="206"/>
    </row>
    <row r="421" spans="2:8" ht="25.5">
      <c r="B421" s="216"/>
      <c r="C421" s="231"/>
      <c r="D421" s="232"/>
      <c r="E421" s="231" t="s">
        <v>36</v>
      </c>
      <c r="F421" s="230">
        <f t="shared" si="28"/>
        <v>1.7820466887407407</v>
      </c>
      <c r="H421" s="206"/>
    </row>
    <row r="422" spans="2:8" ht="12.75">
      <c r="B422" s="216"/>
      <c r="C422" s="231"/>
      <c r="D422" s="232"/>
      <c r="E422" s="231" t="s">
        <v>37</v>
      </c>
      <c r="F422" s="230">
        <f t="shared" si="28"/>
        <v>1.7820466887407407</v>
      </c>
      <c r="H422" s="206"/>
    </row>
    <row r="423" spans="2:8" ht="12.75">
      <c r="B423" s="216"/>
      <c r="C423" s="231"/>
      <c r="D423" s="232"/>
      <c r="E423" s="231" t="s">
        <v>38</v>
      </c>
      <c r="F423" s="230">
        <f t="shared" si="28"/>
        <v>0</v>
      </c>
      <c r="H423" s="206"/>
    </row>
    <row r="424" spans="2:8" ht="12.75">
      <c r="B424" s="216"/>
      <c r="C424" s="231"/>
      <c r="D424" s="232"/>
      <c r="E424" s="231" t="s">
        <v>39</v>
      </c>
      <c r="F424" s="230">
        <f t="shared" si="28"/>
        <v>1.3365350165555556</v>
      </c>
      <c r="H424" s="206"/>
    </row>
    <row r="425" spans="2:6" ht="13.5" thickBot="1">
      <c r="B425" s="218"/>
      <c r="C425" s="233"/>
      <c r="D425" s="234"/>
      <c r="E425" s="233" t="s">
        <v>240</v>
      </c>
      <c r="F425" s="235">
        <f>C340</f>
        <v>21.384560264888893</v>
      </c>
    </row>
    <row r="426" spans="2:6" ht="13.5" thickBot="1">
      <c r="B426" s="236"/>
      <c r="C426" s="236"/>
      <c r="D426" s="236"/>
      <c r="E426" s="236"/>
      <c r="F426" s="236"/>
    </row>
    <row r="427" spans="2:8" ht="12.75" customHeight="1">
      <c r="B427" s="267" t="s">
        <v>221</v>
      </c>
      <c r="C427" s="268"/>
      <c r="D427" s="268"/>
      <c r="E427" s="268"/>
      <c r="F427" s="269"/>
      <c r="G427" s="202"/>
      <c r="H427" s="202"/>
    </row>
    <row r="428" spans="2:8" ht="12.75">
      <c r="B428" s="237"/>
      <c r="C428" s="238"/>
      <c r="D428" s="239"/>
      <c r="E428" s="239"/>
      <c r="F428" s="240"/>
      <c r="G428" s="204"/>
      <c r="H428" s="204"/>
    </row>
    <row r="429" spans="2:6" ht="25.5">
      <c r="B429" s="216" t="s">
        <v>243</v>
      </c>
      <c r="C429" s="241">
        <f>I86</f>
        <v>3.3171182876712333</v>
      </c>
      <c r="D429" s="217" t="s">
        <v>244</v>
      </c>
      <c r="E429" s="229" t="s">
        <v>69</v>
      </c>
      <c r="F429" s="230">
        <f>C363</f>
        <v>1.6585591438356166</v>
      </c>
    </row>
    <row r="430" spans="2:6" ht="12.75">
      <c r="B430" s="216"/>
      <c r="C430" s="231"/>
      <c r="D430" s="242"/>
      <c r="E430" s="231" t="s">
        <v>70</v>
      </c>
      <c r="F430" s="230">
        <f>C364</f>
        <v>0.16585591438356168</v>
      </c>
    </row>
    <row r="431" spans="2:6" ht="25.5">
      <c r="B431" s="216"/>
      <c r="C431" s="231"/>
      <c r="D431" s="242"/>
      <c r="E431" s="231" t="s">
        <v>36</v>
      </c>
      <c r="F431" s="230">
        <f>C367</f>
        <v>0.11057060958904111</v>
      </c>
    </row>
    <row r="432" spans="2:6" ht="12.75">
      <c r="B432" s="216"/>
      <c r="C432" s="231"/>
      <c r="D432" s="242"/>
      <c r="E432" s="231" t="s">
        <v>39</v>
      </c>
      <c r="F432" s="230">
        <f>C370</f>
        <v>0.055285304794520554</v>
      </c>
    </row>
    <row r="433" spans="2:6" ht="13.5" thickBot="1">
      <c r="B433" s="243"/>
      <c r="C433" s="233"/>
      <c r="D433" s="244"/>
      <c r="E433" s="233" t="s">
        <v>240</v>
      </c>
      <c r="F433" s="235">
        <f>C372</f>
        <v>1.9902709726027399</v>
      </c>
    </row>
    <row r="434" spans="2:6" ht="13.5" thickBot="1">
      <c r="B434" s="236"/>
      <c r="C434" s="236"/>
      <c r="D434" s="236"/>
      <c r="E434" s="236"/>
      <c r="F434" s="245"/>
    </row>
    <row r="435" spans="2:8" ht="12.75" customHeight="1">
      <c r="B435" s="267" t="s">
        <v>222</v>
      </c>
      <c r="C435" s="268"/>
      <c r="D435" s="268"/>
      <c r="E435" s="268"/>
      <c r="F435" s="269"/>
      <c r="G435" s="202"/>
      <c r="H435" s="202"/>
    </row>
    <row r="436" spans="2:8" ht="12.75">
      <c r="B436" s="246"/>
      <c r="C436" s="242"/>
      <c r="D436" s="247"/>
      <c r="E436" s="247"/>
      <c r="F436" s="248"/>
      <c r="G436" s="204"/>
      <c r="H436" s="204"/>
    </row>
    <row r="437" spans="2:6" ht="25.5">
      <c r="B437" s="224" t="s">
        <v>242</v>
      </c>
      <c r="C437" s="228">
        <f>I112</f>
        <v>1343.597855151515</v>
      </c>
      <c r="D437" s="223" t="s">
        <v>244</v>
      </c>
      <c r="E437" s="229" t="s">
        <v>69</v>
      </c>
      <c r="F437" s="249">
        <f aca="true" t="shared" si="29" ref="F437:F442">E331</f>
        <v>85.39310812740743</v>
      </c>
    </row>
    <row r="438" spans="2:6" ht="12.75">
      <c r="B438" s="216"/>
      <c r="C438" s="250"/>
      <c r="D438" s="232"/>
      <c r="E438" s="231" t="s">
        <v>70</v>
      </c>
      <c r="F438" s="251">
        <f t="shared" si="29"/>
        <v>34.15724325096296</v>
      </c>
    </row>
    <row r="439" spans="2:6" ht="12.75">
      <c r="B439" s="216"/>
      <c r="C439" s="250"/>
      <c r="D439" s="232"/>
      <c r="E439" s="231" t="s">
        <v>34</v>
      </c>
      <c r="F439" s="251">
        <f t="shared" si="29"/>
        <v>8.53931081274074</v>
      </c>
    </row>
    <row r="440" spans="2:6" ht="12.75">
      <c r="B440" s="216"/>
      <c r="C440" s="250"/>
      <c r="D440" s="232"/>
      <c r="E440" s="231" t="s">
        <v>35</v>
      </c>
      <c r="F440" s="251">
        <f t="shared" si="29"/>
        <v>25.617932438222226</v>
      </c>
    </row>
    <row r="441" spans="2:6" ht="25.5">
      <c r="B441" s="216"/>
      <c r="C441" s="250"/>
      <c r="D441" s="232"/>
      <c r="E441" s="231" t="s">
        <v>36</v>
      </c>
      <c r="F441" s="251">
        <f t="shared" si="29"/>
        <v>17.07862162548148</v>
      </c>
    </row>
    <row r="442" spans="2:6" ht="12.75">
      <c r="B442" s="216"/>
      <c r="C442" s="250"/>
      <c r="D442" s="232"/>
      <c r="E442" s="231" t="s">
        <v>37</v>
      </c>
      <c r="F442" s="251">
        <f t="shared" si="29"/>
        <v>17.07862162548148</v>
      </c>
    </row>
    <row r="443" spans="2:6" ht="12.75">
      <c r="B443" s="216"/>
      <c r="C443" s="250"/>
      <c r="D443" s="232"/>
      <c r="E443" s="231" t="s">
        <v>39</v>
      </c>
      <c r="F443" s="251">
        <f>E338</f>
        <v>17.07862162548148</v>
      </c>
    </row>
    <row r="444" spans="2:6" ht="13.5" thickBot="1">
      <c r="B444" s="218"/>
      <c r="C444" s="252"/>
      <c r="D444" s="234"/>
      <c r="E444" s="233" t="s">
        <v>240</v>
      </c>
      <c r="F444" s="253">
        <f>E340</f>
        <v>204.94345950577778</v>
      </c>
    </row>
    <row r="445" spans="2:6" ht="13.5" thickBot="1">
      <c r="B445" s="205"/>
      <c r="C445" s="254"/>
      <c r="D445" s="236"/>
      <c r="E445" s="236"/>
      <c r="F445" s="245"/>
    </row>
    <row r="446" spans="2:8" ht="12.75" customHeight="1">
      <c r="B446" s="267" t="s">
        <v>223</v>
      </c>
      <c r="C446" s="268"/>
      <c r="D446" s="268"/>
      <c r="E446" s="268"/>
      <c r="F446" s="269"/>
      <c r="G446" s="202"/>
      <c r="H446" s="202"/>
    </row>
    <row r="447" spans="2:8" ht="12.75">
      <c r="B447" s="246"/>
      <c r="C447" s="242"/>
      <c r="D447" s="247"/>
      <c r="E447" s="242"/>
      <c r="F447" s="255"/>
      <c r="G447" s="204"/>
      <c r="H447" s="204"/>
    </row>
    <row r="448" spans="2:6" ht="25.5">
      <c r="B448" s="224" t="s">
        <v>242</v>
      </c>
      <c r="C448" s="228">
        <f>J134</f>
        <v>151.77722087878792</v>
      </c>
      <c r="D448" s="223" t="s">
        <v>244</v>
      </c>
      <c r="E448" s="229" t="s">
        <v>69</v>
      </c>
      <c r="F448" s="249">
        <f>G331</f>
        <v>4.823142796814814</v>
      </c>
    </row>
    <row r="449" spans="2:6" ht="12.75">
      <c r="B449" s="216"/>
      <c r="C449" s="250"/>
      <c r="D449" s="232"/>
      <c r="E449" s="231" t="s">
        <v>70</v>
      </c>
      <c r="F449" s="251">
        <f aca="true" t="shared" si="30" ref="F449:F455">G332</f>
        <v>9.646285593629628</v>
      </c>
    </row>
    <row r="450" spans="2:6" ht="12.75">
      <c r="B450" s="216"/>
      <c r="C450" s="250"/>
      <c r="D450" s="232"/>
      <c r="E450" s="231" t="s">
        <v>34</v>
      </c>
      <c r="F450" s="251">
        <f t="shared" si="30"/>
        <v>2.411571398407407</v>
      </c>
    </row>
    <row r="451" spans="2:6" ht="12.75">
      <c r="B451" s="216"/>
      <c r="C451" s="250"/>
      <c r="D451" s="232"/>
      <c r="E451" s="231" t="s">
        <v>35</v>
      </c>
      <c r="F451" s="251">
        <f t="shared" si="30"/>
        <v>7.234714195222222</v>
      </c>
    </row>
    <row r="452" spans="2:6" ht="25.5">
      <c r="B452" s="216"/>
      <c r="C452" s="250"/>
      <c r="D452" s="232"/>
      <c r="E452" s="231" t="s">
        <v>36</v>
      </c>
      <c r="F452" s="251">
        <f t="shared" si="30"/>
        <v>4.823142796814814</v>
      </c>
    </row>
    <row r="453" spans="2:6" ht="12.75">
      <c r="B453" s="216"/>
      <c r="C453" s="250"/>
      <c r="D453" s="232"/>
      <c r="E453" s="231" t="s">
        <v>37</v>
      </c>
      <c r="F453" s="251">
        <f t="shared" si="30"/>
        <v>4.823142796814814</v>
      </c>
    </row>
    <row r="454" spans="2:6" ht="12.75">
      <c r="B454" s="216"/>
      <c r="C454" s="250"/>
      <c r="D454" s="232"/>
      <c r="E454" s="231" t="s">
        <v>38</v>
      </c>
      <c r="F454" s="251">
        <f t="shared" si="30"/>
        <v>1.2057856992037035</v>
      </c>
    </row>
    <row r="455" spans="2:6" ht="12.75">
      <c r="B455" s="216"/>
      <c r="C455" s="250"/>
      <c r="D455" s="232"/>
      <c r="E455" s="231" t="s">
        <v>39</v>
      </c>
      <c r="F455" s="251">
        <f t="shared" si="30"/>
        <v>3.617357097611111</v>
      </c>
    </row>
    <row r="456" spans="2:6" ht="13.5" thickBot="1">
      <c r="B456" s="218"/>
      <c r="C456" s="252"/>
      <c r="D456" s="234"/>
      <c r="E456" s="233" t="s">
        <v>240</v>
      </c>
      <c r="F456" s="253">
        <f>G340</f>
        <v>38.58514237451851</v>
      </c>
    </row>
    <row r="457" spans="2:6" ht="13.5" thickBot="1">
      <c r="B457" s="205"/>
      <c r="C457" s="254"/>
      <c r="D457" s="236"/>
      <c r="E457" s="236"/>
      <c r="F457" s="245"/>
    </row>
    <row r="458" spans="2:8" ht="12.75" customHeight="1">
      <c r="B458" s="267" t="s">
        <v>224</v>
      </c>
      <c r="C458" s="268"/>
      <c r="D458" s="268"/>
      <c r="E458" s="268"/>
      <c r="F458" s="269"/>
      <c r="G458" s="202"/>
      <c r="H458" s="202"/>
    </row>
    <row r="459" spans="2:8" ht="12.75">
      <c r="B459" s="246"/>
      <c r="C459" s="242"/>
      <c r="D459" s="247"/>
      <c r="E459" s="247"/>
      <c r="F459" s="255"/>
      <c r="G459" s="204"/>
      <c r="H459" s="204"/>
    </row>
    <row r="460" spans="2:6" ht="25.5">
      <c r="B460" s="224" t="s">
        <v>243</v>
      </c>
      <c r="C460" s="228">
        <f>I158</f>
        <v>89.39940846641093</v>
      </c>
      <c r="D460" s="223" t="s">
        <v>244</v>
      </c>
      <c r="E460" s="229" t="s">
        <v>69</v>
      </c>
      <c r="F460" s="225">
        <f>E363</f>
        <v>4.469970423320547</v>
      </c>
    </row>
    <row r="461" spans="2:6" ht="12.75">
      <c r="B461" s="216"/>
      <c r="C461" s="250"/>
      <c r="D461" s="232"/>
      <c r="E461" s="231" t="s">
        <v>70</v>
      </c>
      <c r="F461" s="226">
        <f>E364</f>
        <v>8.939940846641093</v>
      </c>
    </row>
    <row r="462" spans="2:6" ht="25.5">
      <c r="B462" s="216"/>
      <c r="C462" s="250"/>
      <c r="D462" s="232"/>
      <c r="E462" s="231" t="s">
        <v>36</v>
      </c>
      <c r="F462" s="226">
        <f>E367</f>
        <v>2.9799802822136976</v>
      </c>
    </row>
    <row r="463" spans="2:6" ht="12.75">
      <c r="B463" s="216"/>
      <c r="C463" s="250"/>
      <c r="D463" s="232"/>
      <c r="E463" s="231" t="s">
        <v>37</v>
      </c>
      <c r="F463" s="226">
        <f>E368</f>
        <v>2.2349852116602733</v>
      </c>
    </row>
    <row r="464" spans="2:6" ht="12.75">
      <c r="B464" s="216"/>
      <c r="C464" s="250"/>
      <c r="D464" s="232"/>
      <c r="E464" s="231" t="s">
        <v>38</v>
      </c>
      <c r="F464" s="226">
        <f>E369</f>
        <v>2.2349852116602733</v>
      </c>
    </row>
    <row r="465" spans="2:6" ht="12.75">
      <c r="B465" s="216"/>
      <c r="C465" s="250"/>
      <c r="D465" s="232"/>
      <c r="E465" s="231" t="s">
        <v>39</v>
      </c>
      <c r="F465" s="226">
        <f>E370</f>
        <v>1.4899901411068488</v>
      </c>
    </row>
    <row r="466" spans="2:6" ht="13.5" thickBot="1">
      <c r="B466" s="218"/>
      <c r="C466" s="252"/>
      <c r="D466" s="234"/>
      <c r="E466" s="233" t="s">
        <v>240</v>
      </c>
      <c r="F466" s="227">
        <f>E372</f>
        <v>22.349852116602733</v>
      </c>
    </row>
    <row r="467" spans="2:6" ht="13.5" thickBot="1">
      <c r="B467" s="205"/>
      <c r="C467" s="254"/>
      <c r="D467" s="236"/>
      <c r="E467" s="236"/>
      <c r="F467" s="256"/>
    </row>
    <row r="468" spans="2:8" ht="12.75">
      <c r="B468" s="267" t="s">
        <v>227</v>
      </c>
      <c r="C468" s="268"/>
      <c r="D468" s="268"/>
      <c r="E468" s="268"/>
      <c r="F468" s="269"/>
      <c r="G468" s="202"/>
      <c r="H468" s="202"/>
    </row>
    <row r="469" spans="2:8" ht="12.75" customHeight="1">
      <c r="B469" s="246"/>
      <c r="C469" s="242"/>
      <c r="D469" s="247"/>
      <c r="E469" s="247"/>
      <c r="F469" s="248"/>
      <c r="G469" s="204"/>
      <c r="H469" s="204"/>
    </row>
    <row r="470" spans="2:6" ht="38.25">
      <c r="B470" s="224" t="s">
        <v>245</v>
      </c>
      <c r="C470" s="228">
        <f>H183</f>
        <v>174.0399517066667</v>
      </c>
      <c r="D470" s="223" t="s">
        <v>244</v>
      </c>
      <c r="E470" s="229" t="s">
        <v>70</v>
      </c>
      <c r="F470" s="225">
        <f>I332</f>
        <v>5.801331723555556</v>
      </c>
    </row>
    <row r="471" spans="2:6" ht="25.5">
      <c r="B471" s="257"/>
      <c r="C471" s="250"/>
      <c r="D471" s="232"/>
      <c r="E471" s="231" t="s">
        <v>36</v>
      </c>
      <c r="F471" s="226">
        <f>I335</f>
        <v>5.801331723555556</v>
      </c>
    </row>
    <row r="472" spans="2:6" ht="12.75">
      <c r="B472" s="257"/>
      <c r="C472" s="250"/>
      <c r="D472" s="232"/>
      <c r="E472" s="231" t="s">
        <v>37</v>
      </c>
      <c r="F472" s="226">
        <f>I336</f>
        <v>3.8675544823703714</v>
      </c>
    </row>
    <row r="473" spans="2:6" ht="12.75">
      <c r="B473" s="257"/>
      <c r="C473" s="250"/>
      <c r="D473" s="232"/>
      <c r="E473" s="231" t="s">
        <v>38</v>
      </c>
      <c r="F473" s="226">
        <f>I337</f>
        <v>3.8675544823703714</v>
      </c>
    </row>
    <row r="474" spans="2:6" ht="13.5" thickBot="1">
      <c r="B474" s="243"/>
      <c r="C474" s="252"/>
      <c r="D474" s="234"/>
      <c r="E474" s="233" t="s">
        <v>240</v>
      </c>
      <c r="F474" s="227">
        <f>I340</f>
        <v>19.337772411851855</v>
      </c>
    </row>
    <row r="475" spans="2:6" ht="13.5" thickBot="1">
      <c r="B475" s="236"/>
      <c r="C475" s="254"/>
      <c r="D475" s="236"/>
      <c r="E475" s="236"/>
      <c r="F475" s="256"/>
    </row>
    <row r="476" spans="2:8" ht="12.75">
      <c r="B476" s="267" t="s">
        <v>228</v>
      </c>
      <c r="C476" s="268"/>
      <c r="D476" s="268"/>
      <c r="E476" s="268"/>
      <c r="F476" s="269"/>
      <c r="G476" s="202"/>
      <c r="H476" s="202"/>
    </row>
    <row r="477" spans="2:8" ht="12.75" customHeight="1">
      <c r="B477" s="246"/>
      <c r="C477" s="242"/>
      <c r="D477" s="247"/>
      <c r="E477" s="247"/>
      <c r="F477" s="248"/>
      <c r="G477" s="204"/>
      <c r="H477" s="204"/>
    </row>
    <row r="478" spans="2:6" ht="38.25">
      <c r="B478" s="224" t="s">
        <v>229</v>
      </c>
      <c r="C478" s="228">
        <f>C295</f>
        <v>17</v>
      </c>
      <c r="D478" s="223" t="s">
        <v>244</v>
      </c>
      <c r="E478" s="229" t="s">
        <v>69</v>
      </c>
      <c r="F478" s="225">
        <f aca="true" t="shared" si="31" ref="F478:F485">K331</f>
        <v>0</v>
      </c>
    </row>
    <row r="479" spans="2:6" ht="12.75">
      <c r="B479" s="257"/>
      <c r="C479" s="231"/>
      <c r="D479" s="232"/>
      <c r="E479" s="231" t="s">
        <v>70</v>
      </c>
      <c r="F479" s="226">
        <f t="shared" si="31"/>
        <v>0.9066666666666666</v>
      </c>
    </row>
    <row r="480" spans="2:6" ht="12.75">
      <c r="B480" s="246"/>
      <c r="C480" s="258"/>
      <c r="D480" s="259"/>
      <c r="E480" s="231" t="s">
        <v>34</v>
      </c>
      <c r="F480" s="226">
        <f t="shared" si="31"/>
        <v>0</v>
      </c>
    </row>
    <row r="481" spans="2:6" ht="12.75">
      <c r="B481" s="246"/>
      <c r="C481" s="258"/>
      <c r="D481" s="259"/>
      <c r="E481" s="231" t="s">
        <v>35</v>
      </c>
      <c r="F481" s="226">
        <f t="shared" si="31"/>
        <v>0</v>
      </c>
    </row>
    <row r="482" spans="2:6" ht="25.5">
      <c r="B482" s="246"/>
      <c r="C482" s="258"/>
      <c r="D482" s="259"/>
      <c r="E482" s="231" t="s">
        <v>36</v>
      </c>
      <c r="F482" s="226">
        <f t="shared" si="31"/>
        <v>0.9066666666666666</v>
      </c>
    </row>
    <row r="483" spans="2:6" ht="12.75">
      <c r="B483" s="246"/>
      <c r="C483" s="258"/>
      <c r="D483" s="259"/>
      <c r="E483" s="231" t="s">
        <v>37</v>
      </c>
      <c r="F483" s="226">
        <f t="shared" si="31"/>
        <v>0.9066666666666666</v>
      </c>
    </row>
    <row r="484" spans="2:6" ht="12.75">
      <c r="B484" s="246"/>
      <c r="C484" s="258"/>
      <c r="D484" s="259"/>
      <c r="E484" s="231" t="s">
        <v>38</v>
      </c>
      <c r="F484" s="226">
        <f t="shared" si="31"/>
        <v>0.9066666666666666</v>
      </c>
    </row>
    <row r="485" spans="2:6" ht="12.75">
      <c r="B485" s="246"/>
      <c r="C485" s="258"/>
      <c r="D485" s="259"/>
      <c r="E485" s="231" t="s">
        <v>39</v>
      </c>
      <c r="F485" s="226">
        <f t="shared" si="31"/>
        <v>0</v>
      </c>
    </row>
    <row r="486" spans="2:6" ht="13.5" thickBot="1">
      <c r="B486" s="260"/>
      <c r="C486" s="261"/>
      <c r="D486" s="262"/>
      <c r="E486" s="233" t="s">
        <v>240</v>
      </c>
      <c r="F486" s="227">
        <f>K340</f>
        <v>3.6266666666666665</v>
      </c>
    </row>
    <row r="488" spans="5:6" ht="12.75">
      <c r="E488" s="201"/>
      <c r="F488" s="206"/>
    </row>
  </sheetData>
  <sheetProtection password="DEA3" sheet="1" objects="1" scenarios="1"/>
  <mergeCells count="12">
    <mergeCell ref="B446:F446"/>
    <mergeCell ref="B458:F458"/>
    <mergeCell ref="B468:F468"/>
    <mergeCell ref="B476:F476"/>
    <mergeCell ref="B412:C412"/>
    <mergeCell ref="B415:F415"/>
    <mergeCell ref="B427:F427"/>
    <mergeCell ref="B435:F435"/>
    <mergeCell ref="B406:F406"/>
    <mergeCell ref="B408:D408"/>
    <mergeCell ref="B409:E409"/>
    <mergeCell ref="B411:E41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88"/>
  <sheetViews>
    <sheetView zoomScale="70" zoomScaleNormal="70" workbookViewId="0" topLeftCell="A6">
      <selection activeCell="C6" sqref="C6"/>
    </sheetView>
  </sheetViews>
  <sheetFormatPr defaultColWidth="9.140625" defaultRowHeight="12.75"/>
  <cols>
    <col min="1" max="1" width="8.8515625" style="6" customWidth="1"/>
    <col min="2" max="13" width="12.7109375" style="6" customWidth="1"/>
    <col min="14" max="16384" width="8.8515625" style="6" customWidth="1"/>
  </cols>
  <sheetData>
    <row r="1" spans="1:13" ht="18">
      <c r="A1" s="3" t="s">
        <v>99</v>
      </c>
      <c r="B1" s="4"/>
      <c r="C1" s="4"/>
      <c r="D1" s="4"/>
      <c r="E1" s="4"/>
      <c r="F1" s="4"/>
      <c r="G1" s="4"/>
      <c r="H1" s="4"/>
      <c r="I1" s="5"/>
      <c r="J1" s="5"/>
      <c r="K1" s="5"/>
      <c r="L1" s="5"/>
      <c r="M1" s="5"/>
    </row>
    <row r="2" spans="1:13" ht="18">
      <c r="A2" s="3" t="s">
        <v>100</v>
      </c>
      <c r="B2" s="4"/>
      <c r="C2" s="4"/>
      <c r="D2" s="4"/>
      <c r="E2" s="4"/>
      <c r="F2" s="3" t="s">
        <v>211</v>
      </c>
      <c r="G2" s="3"/>
      <c r="H2" s="4"/>
      <c r="I2" s="5"/>
      <c r="J2" s="5"/>
      <c r="K2" s="5"/>
      <c r="L2" s="5"/>
      <c r="M2" s="5"/>
    </row>
    <row r="3" spans="1:13" ht="13.5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2.75">
      <c r="A4" s="7" t="s">
        <v>0</v>
      </c>
      <c r="B4" s="8" t="s">
        <v>152</v>
      </c>
      <c r="C4" s="9"/>
      <c r="D4" s="10"/>
      <c r="E4" s="5"/>
      <c r="F4" s="5"/>
      <c r="G4" s="5"/>
      <c r="H4" s="5"/>
      <c r="I4" s="5"/>
      <c r="J4" s="5"/>
      <c r="K4" s="5"/>
      <c r="L4" s="5"/>
      <c r="M4" s="5"/>
    </row>
    <row r="5" spans="1:13" ht="12.75">
      <c r="A5" s="5"/>
      <c r="B5" s="11"/>
      <c r="C5" s="12"/>
      <c r="D5" s="13"/>
      <c r="E5" s="5"/>
      <c r="F5" s="5"/>
      <c r="G5" s="5"/>
      <c r="H5" s="5"/>
      <c r="I5" s="5"/>
      <c r="J5" s="5"/>
      <c r="K5" s="5"/>
      <c r="L5" s="5"/>
      <c r="M5" s="5"/>
    </row>
    <row r="6" spans="1:13" ht="12.75">
      <c r="A6" s="5"/>
      <c r="B6" s="14"/>
      <c r="C6" s="207">
        <v>2706775</v>
      </c>
      <c r="D6" s="13"/>
      <c r="E6" s="5"/>
      <c r="F6" s="5"/>
      <c r="G6" s="5"/>
      <c r="H6" s="5"/>
      <c r="I6" s="5"/>
      <c r="J6" s="5"/>
      <c r="K6" s="5"/>
      <c r="L6" s="5"/>
      <c r="M6" s="5"/>
    </row>
    <row r="7" spans="1:13" ht="13.5" thickBot="1">
      <c r="A7" s="5"/>
      <c r="B7" s="15"/>
      <c r="C7" s="16"/>
      <c r="D7" s="17"/>
      <c r="E7" s="5"/>
      <c r="F7" s="5"/>
      <c r="G7" s="5"/>
      <c r="H7" s="5"/>
      <c r="I7" s="5"/>
      <c r="J7" s="5"/>
      <c r="K7" s="5"/>
      <c r="L7" s="5"/>
      <c r="M7" s="5"/>
    </row>
    <row r="8" spans="1:13" ht="13.5" thickBo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2.75">
      <c r="A9" s="5"/>
      <c r="B9" s="8" t="s">
        <v>1</v>
      </c>
      <c r="C9" s="9"/>
      <c r="D9" s="9"/>
      <c r="E9" s="10"/>
      <c r="F9" s="5"/>
      <c r="G9" s="5"/>
      <c r="H9" s="5"/>
      <c r="I9" s="5"/>
      <c r="J9" s="5"/>
      <c r="K9" s="5"/>
      <c r="L9" s="5"/>
      <c r="M9" s="5"/>
    </row>
    <row r="10" spans="1:13" ht="12.75">
      <c r="A10" s="5"/>
      <c r="B10" s="14"/>
      <c r="C10" s="12"/>
      <c r="D10" s="18" t="s">
        <v>2</v>
      </c>
      <c r="E10" s="19" t="s">
        <v>3</v>
      </c>
      <c r="F10" s="5"/>
      <c r="G10" s="5"/>
      <c r="H10" s="5"/>
      <c r="I10" s="5"/>
      <c r="J10" s="5"/>
      <c r="K10" s="5"/>
      <c r="L10" s="5"/>
      <c r="M10" s="5"/>
    </row>
    <row r="11" spans="1:13" ht="12.75">
      <c r="A11" s="5"/>
      <c r="B11" s="14" t="s">
        <v>153</v>
      </c>
      <c r="C11" s="12"/>
      <c r="D11" s="1">
        <f>+E11/C6*100</f>
        <v>41.969982728523796</v>
      </c>
      <c r="E11" s="213">
        <v>1136033</v>
      </c>
      <c r="F11" s="20"/>
      <c r="G11" s="5"/>
      <c r="H11" s="5"/>
      <c r="I11" s="117"/>
      <c r="J11" s="5"/>
      <c r="K11" s="5"/>
      <c r="L11" s="5"/>
      <c r="M11" s="5"/>
    </row>
    <row r="12" spans="1:13" ht="13.5" thickBot="1">
      <c r="A12" s="5"/>
      <c r="B12" s="15" t="s">
        <v>154</v>
      </c>
      <c r="C12" s="16"/>
      <c r="D12" s="2">
        <f>+E12/C6*100</f>
        <v>58.03001727147621</v>
      </c>
      <c r="E12" s="214">
        <f>+C6-E11</f>
        <v>1570742</v>
      </c>
      <c r="F12" s="5"/>
      <c r="G12" s="5"/>
      <c r="H12" s="5"/>
      <c r="I12" s="117"/>
      <c r="J12" s="5"/>
      <c r="K12" s="5"/>
      <c r="L12" s="5"/>
      <c r="M12" s="5"/>
    </row>
    <row r="13" spans="1:13" ht="12.75">
      <c r="A13" s="5"/>
      <c r="B13" s="12"/>
      <c r="C13" s="12"/>
      <c r="D13" s="18"/>
      <c r="E13" s="21"/>
      <c r="F13" s="5"/>
      <c r="G13" s="5"/>
      <c r="H13" s="5"/>
      <c r="I13" s="5"/>
      <c r="J13" s="5"/>
      <c r="K13" s="5"/>
      <c r="L13" s="5"/>
      <c r="M13" s="5"/>
    </row>
    <row r="14" spans="1:13" ht="13.5" thickBot="1">
      <c r="A14" s="5"/>
      <c r="B14" s="12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5.75">
      <c r="A15" s="7" t="s">
        <v>4</v>
      </c>
      <c r="B15" s="22" t="s">
        <v>103</v>
      </c>
      <c r="C15" s="9"/>
      <c r="D15" s="9"/>
      <c r="E15" s="9"/>
      <c r="F15" s="9"/>
      <c r="G15" s="9"/>
      <c r="H15" s="10"/>
      <c r="I15" s="12"/>
      <c r="J15" s="12"/>
      <c r="K15" s="5"/>
      <c r="L15" s="5"/>
      <c r="M15" s="5"/>
    </row>
    <row r="16" spans="1:13" ht="12.75">
      <c r="A16" s="5"/>
      <c r="B16" s="11" t="s">
        <v>108</v>
      </c>
      <c r="C16" s="12"/>
      <c r="D16" s="23" t="s">
        <v>5</v>
      </c>
      <c r="E16" s="24" t="s">
        <v>77</v>
      </c>
      <c r="F16" s="23" t="s">
        <v>6</v>
      </c>
      <c r="G16" s="23" t="s">
        <v>13</v>
      </c>
      <c r="H16" s="25" t="s">
        <v>51</v>
      </c>
      <c r="I16" s="26"/>
      <c r="J16" s="12"/>
      <c r="K16" s="5"/>
      <c r="L16" s="5"/>
      <c r="M16" s="5"/>
    </row>
    <row r="17" spans="1:13" ht="12.75">
      <c r="A17" s="5"/>
      <c r="B17" s="11"/>
      <c r="C17" s="12"/>
      <c r="D17" s="27" t="s">
        <v>7</v>
      </c>
      <c r="E17" s="28" t="s">
        <v>78</v>
      </c>
      <c r="F17" s="27" t="s">
        <v>8</v>
      </c>
      <c r="G17" s="27" t="s">
        <v>52</v>
      </c>
      <c r="H17" s="29" t="s">
        <v>54</v>
      </c>
      <c r="I17" s="26"/>
      <c r="J17" s="12"/>
      <c r="K17" s="5"/>
      <c r="L17" s="5"/>
      <c r="M17" s="5"/>
    </row>
    <row r="18" spans="1:13" ht="12.75">
      <c r="A18" s="5"/>
      <c r="B18" s="11"/>
      <c r="C18" s="12"/>
      <c r="D18" s="27" t="s">
        <v>9</v>
      </c>
      <c r="E18" s="30" t="s">
        <v>81</v>
      </c>
      <c r="F18" s="27" t="s">
        <v>10</v>
      </c>
      <c r="G18" s="31"/>
      <c r="H18" s="32"/>
      <c r="I18" s="26"/>
      <c r="J18" s="12"/>
      <c r="K18" s="5"/>
      <c r="L18" s="5"/>
      <c r="M18" s="5"/>
    </row>
    <row r="19" spans="1:13" ht="12.75">
      <c r="A19" s="5"/>
      <c r="B19" s="14" t="s">
        <v>85</v>
      </c>
      <c r="C19" s="12"/>
      <c r="D19" s="207">
        <v>5</v>
      </c>
      <c r="E19" s="33">
        <f>(D19/($D$19+$D$20+$D$21+$D$22+$D$23+$D$25+$D$27+$D$28+$D$29+$D$30+$D$31+$D$32)*(17-($E$24+$E$26)))</f>
        <v>1.24</v>
      </c>
      <c r="F19" s="34">
        <f>(E19/100)*E11</f>
        <v>14086.8092</v>
      </c>
      <c r="G19" s="34">
        <f>(F19*30/100)</f>
        <v>4226.04276</v>
      </c>
      <c r="H19" s="35">
        <f aca="true" t="shared" si="0" ref="H19:H32">(F19*100/100)</f>
        <v>14086.8092</v>
      </c>
      <c r="I19" s="36"/>
      <c r="J19" s="12"/>
      <c r="K19" s="5"/>
      <c r="L19" s="5"/>
      <c r="M19" s="5"/>
    </row>
    <row r="20" spans="1:13" ht="12.75">
      <c r="A20" s="5"/>
      <c r="B20" s="14" t="s">
        <v>86</v>
      </c>
      <c r="C20" s="12"/>
      <c r="D20" s="207">
        <v>4</v>
      </c>
      <c r="E20" s="33">
        <f>(D20/($D$19+$D$20+$D$21+$D$22+$D$23+$D$25+$D$27+$D$28+$D$29+$D$30+$D$31+$D$32)*(17-($E$24+$E$26)))</f>
        <v>0.992</v>
      </c>
      <c r="F20" s="34">
        <f>(E20/100)*E11</f>
        <v>11269.44736</v>
      </c>
      <c r="G20" s="34">
        <f>(F20*20/100)</f>
        <v>2253.889472</v>
      </c>
      <c r="H20" s="35">
        <f t="shared" si="0"/>
        <v>11269.44736</v>
      </c>
      <c r="I20" s="18"/>
      <c r="J20" s="12"/>
      <c r="K20" s="5"/>
      <c r="L20" s="5"/>
      <c r="M20" s="5"/>
    </row>
    <row r="21" spans="1:13" ht="12.75">
      <c r="A21" s="5"/>
      <c r="B21" s="14" t="s">
        <v>87</v>
      </c>
      <c r="C21" s="12"/>
      <c r="D21" s="207">
        <v>6</v>
      </c>
      <c r="E21" s="33">
        <f>(D21/($D$19+$D$20+$D$21+$D$22+$D$23+$D$25+$D$27+$D$28+$D$29+$D$30+$D$31+$D$32)*(17-($E$24+$E$26)))</f>
        <v>1.488</v>
      </c>
      <c r="F21" s="34">
        <f>(E21/100)*E11</f>
        <v>16904.171039999997</v>
      </c>
      <c r="G21" s="34">
        <f>(F21*20/100)</f>
        <v>3380.8342079999998</v>
      </c>
      <c r="H21" s="35">
        <f t="shared" si="0"/>
        <v>16904.171039999997</v>
      </c>
      <c r="I21" s="18"/>
      <c r="J21" s="12"/>
      <c r="K21" s="5"/>
      <c r="L21" s="5"/>
      <c r="M21" s="5"/>
    </row>
    <row r="22" spans="1:13" ht="12.75">
      <c r="A22" s="5"/>
      <c r="B22" s="14" t="s">
        <v>88</v>
      </c>
      <c r="C22" s="12"/>
      <c r="D22" s="207">
        <v>5</v>
      </c>
      <c r="E22" s="33">
        <f>(D22/($D$19+$D$20+$D$21+$D$22+$D$23+$D$25+$D$27+$D$28+$D$29+$D$30+$D$31+$D$32)*(17-($E$24+$E$26)))</f>
        <v>1.24</v>
      </c>
      <c r="F22" s="34">
        <f>(E22/100)*E11</f>
        <v>14086.8092</v>
      </c>
      <c r="G22" s="34">
        <f>(F22*10/100)</f>
        <v>1408.68092</v>
      </c>
      <c r="H22" s="35">
        <f t="shared" si="0"/>
        <v>14086.8092</v>
      </c>
      <c r="I22" s="18"/>
      <c r="J22" s="12"/>
      <c r="K22" s="5"/>
      <c r="L22" s="5"/>
      <c r="M22" s="5"/>
    </row>
    <row r="23" spans="1:13" ht="12.75">
      <c r="A23" s="5"/>
      <c r="B23" s="14" t="s">
        <v>89</v>
      </c>
      <c r="C23" s="12"/>
      <c r="D23" s="207">
        <v>4</v>
      </c>
      <c r="E23" s="33">
        <f>(D23/($D$19+$D$20+$D$21+$D$22+$D$23+$D$25+$D$27+$D$28+$D$29+$D$30+$D$31+$D$32)*(17-($E$24+$E$26)))</f>
        <v>0.992</v>
      </c>
      <c r="F23" s="34">
        <f>(E23/100)*E11</f>
        <v>11269.44736</v>
      </c>
      <c r="G23" s="34">
        <f>(F23*10/100)</f>
        <v>1126.944736</v>
      </c>
      <c r="H23" s="35">
        <f t="shared" si="0"/>
        <v>11269.44736</v>
      </c>
      <c r="I23" s="18"/>
      <c r="J23" s="12"/>
      <c r="K23" s="5"/>
      <c r="L23" s="5"/>
      <c r="M23" s="5"/>
    </row>
    <row r="24" spans="1:13" ht="12.75">
      <c r="A24" s="5"/>
      <c r="B24" s="14" t="s">
        <v>90</v>
      </c>
      <c r="C24" s="12"/>
      <c r="D24" s="207">
        <v>0.5</v>
      </c>
      <c r="E24" s="33">
        <f>(D24*1)</f>
        <v>0.5</v>
      </c>
      <c r="F24" s="34">
        <f>(E24/100)*E11</f>
        <v>5680.165</v>
      </c>
      <c r="G24" s="34">
        <f>(F24*50/100)</f>
        <v>2840.0825</v>
      </c>
      <c r="H24" s="35">
        <f t="shared" si="0"/>
        <v>5680.165</v>
      </c>
      <c r="I24" s="18"/>
      <c r="J24" s="12"/>
      <c r="K24" s="5"/>
      <c r="L24" s="5"/>
      <c r="M24" s="5"/>
    </row>
    <row r="25" spans="1:13" ht="12.75">
      <c r="A25" s="5"/>
      <c r="B25" s="14" t="s">
        <v>91</v>
      </c>
      <c r="C25" s="12"/>
      <c r="D25" s="207">
        <v>8</v>
      </c>
      <c r="E25" s="33">
        <f>(D25/($D$19+$D$20+$D$21+$D$22+$D$23+$D$25+$D$27+$D$28+$D$29+$D$30+$D$31+$D$32)*(17-($E$24+$E$26)))</f>
        <v>1.984</v>
      </c>
      <c r="F25" s="34">
        <f>(E25/100)*E11</f>
        <v>22538.89472</v>
      </c>
      <c r="G25" s="34">
        <f>(F25*30/100)</f>
        <v>6761.668416</v>
      </c>
      <c r="H25" s="35">
        <f t="shared" si="0"/>
        <v>22538.89472</v>
      </c>
      <c r="I25" s="18"/>
      <c r="J25" s="12"/>
      <c r="K25" s="5"/>
      <c r="L25" s="5"/>
      <c r="M25" s="5"/>
    </row>
    <row r="26" spans="1:13" ht="12.75">
      <c r="A26" s="5"/>
      <c r="B26" s="14" t="s">
        <v>92</v>
      </c>
      <c r="C26" s="12"/>
      <c r="D26" s="207">
        <v>1</v>
      </c>
      <c r="E26" s="33">
        <f>(D26*1)</f>
        <v>1</v>
      </c>
      <c r="F26" s="34">
        <f>(E26/100)*E11</f>
        <v>11360.33</v>
      </c>
      <c r="G26" s="34">
        <f>(F26*50/100)</f>
        <v>5680.165</v>
      </c>
      <c r="H26" s="35">
        <f t="shared" si="0"/>
        <v>11360.33</v>
      </c>
      <c r="I26" s="18"/>
      <c r="J26" s="12"/>
      <c r="K26" s="5"/>
      <c r="L26" s="5"/>
      <c r="M26" s="5"/>
    </row>
    <row r="27" spans="1:13" ht="12.75">
      <c r="A27" s="5"/>
      <c r="B27" s="14" t="s">
        <v>126</v>
      </c>
      <c r="C27" s="12"/>
      <c r="D27" s="207">
        <v>0.5</v>
      </c>
      <c r="E27" s="33">
        <f aca="true" t="shared" si="1" ref="E27:E32">(D27/($D$19+$D$20+$D$21+$D$22+$D$23+$D$25+$D$27+$D$28+$D$29+$D$30+$D$31+$D$32)*(17-($E$24+$E$26)))</f>
        <v>0.124</v>
      </c>
      <c r="F27" s="34">
        <f>(E27/100)*E12</f>
        <v>1947.72008</v>
      </c>
      <c r="G27" s="34">
        <f>(F27*10/100)</f>
        <v>194.772008</v>
      </c>
      <c r="H27" s="35">
        <f t="shared" si="0"/>
        <v>1947.72008</v>
      </c>
      <c r="I27" s="18"/>
      <c r="J27" s="12"/>
      <c r="K27" s="5"/>
      <c r="L27" s="5"/>
      <c r="M27" s="5"/>
    </row>
    <row r="28" spans="1:13" ht="12.75">
      <c r="A28" s="5"/>
      <c r="B28" s="14" t="s">
        <v>93</v>
      </c>
      <c r="C28" s="12"/>
      <c r="D28" s="207">
        <v>3</v>
      </c>
      <c r="E28" s="33">
        <f t="shared" si="1"/>
        <v>0.744</v>
      </c>
      <c r="F28" s="34">
        <f>(E28/100)*E11</f>
        <v>8452.085519999999</v>
      </c>
      <c r="G28" s="34">
        <f>(F28*10/100)</f>
        <v>845.2085519999999</v>
      </c>
      <c r="H28" s="35">
        <f t="shared" si="0"/>
        <v>8452.085519999999</v>
      </c>
      <c r="I28" s="18"/>
      <c r="J28" s="12"/>
      <c r="K28" s="5"/>
      <c r="L28" s="5"/>
      <c r="M28" s="5"/>
    </row>
    <row r="29" spans="1:13" ht="12.75">
      <c r="A29" s="5"/>
      <c r="B29" s="14" t="s">
        <v>94</v>
      </c>
      <c r="C29" s="12"/>
      <c r="D29" s="207">
        <v>3</v>
      </c>
      <c r="E29" s="33">
        <f t="shared" si="1"/>
        <v>0.744</v>
      </c>
      <c r="F29" s="34">
        <f>(E29/100)*$E$11</f>
        <v>8452.085519999999</v>
      </c>
      <c r="G29" s="34">
        <f>(F29*10/100)</f>
        <v>845.2085519999999</v>
      </c>
      <c r="H29" s="35">
        <f t="shared" si="0"/>
        <v>8452.085519999999</v>
      </c>
      <c r="I29" s="12"/>
      <c r="J29" s="5"/>
      <c r="K29" s="5"/>
      <c r="L29" s="5"/>
      <c r="M29" s="5"/>
    </row>
    <row r="30" spans="1:13" ht="12.75">
      <c r="A30" s="5"/>
      <c r="B30" s="14" t="s">
        <v>95</v>
      </c>
      <c r="C30" s="12"/>
      <c r="D30" s="207">
        <v>5</v>
      </c>
      <c r="E30" s="33">
        <f t="shared" si="1"/>
        <v>1.24</v>
      </c>
      <c r="F30" s="34">
        <f>(E30/100)*$E$11</f>
        <v>14086.8092</v>
      </c>
      <c r="G30" s="34">
        <f>(F30*10/100)</f>
        <v>1408.68092</v>
      </c>
      <c r="H30" s="35">
        <f t="shared" si="0"/>
        <v>14086.8092</v>
      </c>
      <c r="I30" s="12"/>
      <c r="J30" s="5"/>
      <c r="K30" s="5"/>
      <c r="L30" s="5"/>
      <c r="M30" s="5"/>
    </row>
    <row r="31" spans="1:13" ht="12.75">
      <c r="A31" s="5"/>
      <c r="B31" s="14" t="s">
        <v>96</v>
      </c>
      <c r="C31" s="12"/>
      <c r="D31" s="207">
        <v>11</v>
      </c>
      <c r="E31" s="33">
        <f t="shared" si="1"/>
        <v>2.7279999999999998</v>
      </c>
      <c r="F31" s="34">
        <f>(E31/100)*$E$11</f>
        <v>30990.980239999997</v>
      </c>
      <c r="G31" s="34">
        <f>(F31*10/100)</f>
        <v>3099.098024</v>
      </c>
      <c r="H31" s="35">
        <f t="shared" si="0"/>
        <v>30990.980239999997</v>
      </c>
      <c r="I31" s="12"/>
      <c r="J31" s="5"/>
      <c r="K31" s="5"/>
      <c r="L31" s="5"/>
      <c r="M31" s="5"/>
    </row>
    <row r="32" spans="1:13" ht="12.75">
      <c r="A32" s="5"/>
      <c r="B32" s="14" t="s">
        <v>147</v>
      </c>
      <c r="C32" s="12"/>
      <c r="D32" s="207">
        <v>8</v>
      </c>
      <c r="E32" s="33">
        <f t="shared" si="1"/>
        <v>1.984</v>
      </c>
      <c r="F32" s="34">
        <f>(E32/100)*$E$11</f>
        <v>22538.89472</v>
      </c>
      <c r="G32" s="34">
        <f>(F32*20/100)</f>
        <v>4507.778944</v>
      </c>
      <c r="H32" s="35">
        <f t="shared" si="0"/>
        <v>22538.89472</v>
      </c>
      <c r="I32" s="12"/>
      <c r="J32" s="5"/>
      <c r="K32" s="5"/>
      <c r="L32" s="5"/>
      <c r="M32" s="5"/>
    </row>
    <row r="33" spans="1:13" ht="13.5" thickBot="1">
      <c r="A33" s="5"/>
      <c r="B33" s="37" t="s">
        <v>3</v>
      </c>
      <c r="C33" s="38"/>
      <c r="D33" s="39">
        <f>SUM(D19:D32)</f>
        <v>64</v>
      </c>
      <c r="E33" s="40">
        <f>SUM(E19:E32)</f>
        <v>17</v>
      </c>
      <c r="F33" s="41">
        <f>SUM(F19:F32)</f>
        <v>193664.64916</v>
      </c>
      <c r="G33" s="41">
        <f>SUM(G19:G32)</f>
        <v>38579.055012</v>
      </c>
      <c r="H33" s="41">
        <f>SUM(H19:H32)</f>
        <v>193664.64916</v>
      </c>
      <c r="I33" s="42"/>
      <c r="J33" s="12"/>
      <c r="K33" s="12"/>
      <c r="L33" s="12"/>
      <c r="M33" s="5"/>
    </row>
    <row r="34" spans="1:13" ht="12.75">
      <c r="A34" s="5"/>
      <c r="B34" s="43" t="s">
        <v>98</v>
      </c>
      <c r="C34" s="12"/>
      <c r="D34" s="12"/>
      <c r="E34" s="18"/>
      <c r="F34" s="44"/>
      <c r="G34" s="18"/>
      <c r="H34" s="44"/>
      <c r="I34" s="5"/>
      <c r="J34" s="5"/>
      <c r="K34" s="5"/>
      <c r="L34" s="5"/>
      <c r="M34" s="5"/>
    </row>
    <row r="35" spans="1:13" ht="12.75">
      <c r="A35" s="5"/>
      <c r="B35" s="43" t="s">
        <v>47</v>
      </c>
      <c r="C35" s="12"/>
      <c r="D35" s="12"/>
      <c r="E35" s="18"/>
      <c r="F35" s="44"/>
      <c r="G35" s="18"/>
      <c r="H35" s="44"/>
      <c r="I35" s="5"/>
      <c r="J35" s="5"/>
      <c r="K35" s="5"/>
      <c r="L35" s="5"/>
      <c r="M35" s="5"/>
    </row>
    <row r="36" spans="1:13" ht="12.75">
      <c r="A36" s="5"/>
      <c r="B36" s="43" t="s">
        <v>53</v>
      </c>
      <c r="C36" s="12"/>
      <c r="D36" s="12"/>
      <c r="E36" s="18"/>
      <c r="F36" s="44"/>
      <c r="G36" s="18"/>
      <c r="H36" s="44"/>
      <c r="I36" s="5"/>
      <c r="J36" s="5"/>
      <c r="K36" s="5"/>
      <c r="L36" s="5"/>
      <c r="M36" s="5"/>
    </row>
    <row r="37" spans="1:13" ht="12.75">
      <c r="A37" s="5"/>
      <c r="B37" s="43" t="s">
        <v>128</v>
      </c>
      <c r="C37" s="12"/>
      <c r="D37" s="12"/>
      <c r="E37" s="18"/>
      <c r="F37" s="44"/>
      <c r="G37" s="18"/>
      <c r="H37" s="44"/>
      <c r="I37" s="5"/>
      <c r="J37" s="5"/>
      <c r="K37" s="5"/>
      <c r="L37" s="5"/>
      <c r="M37" s="5"/>
    </row>
    <row r="38" spans="1:13" ht="12.75">
      <c r="A38" s="5"/>
      <c r="B38" s="43" t="s">
        <v>127</v>
      </c>
      <c r="C38" s="12"/>
      <c r="D38" s="12"/>
      <c r="E38" s="18"/>
      <c r="F38" s="44"/>
      <c r="G38" s="18"/>
      <c r="H38" s="44"/>
      <c r="I38" s="5"/>
      <c r="J38" s="5"/>
      <c r="K38" s="5"/>
      <c r="L38" s="5"/>
      <c r="M38" s="5"/>
    </row>
    <row r="39" spans="1:13" ht="12.75">
      <c r="A39" s="5"/>
      <c r="B39" s="43" t="s">
        <v>148</v>
      </c>
      <c r="C39" s="12"/>
      <c r="D39" s="12"/>
      <c r="E39" s="18"/>
      <c r="F39" s="44"/>
      <c r="G39" s="18"/>
      <c r="H39" s="44"/>
      <c r="I39" s="5"/>
      <c r="J39" s="5"/>
      <c r="K39" s="5"/>
      <c r="L39" s="5"/>
      <c r="M39" s="5"/>
    </row>
    <row r="40" spans="1:13" ht="12.75">
      <c r="A40" s="5"/>
      <c r="B40" s="43" t="s">
        <v>97</v>
      </c>
      <c r="C40" s="12"/>
      <c r="D40" s="12"/>
      <c r="E40" s="18"/>
      <c r="F40" s="44"/>
      <c r="G40" s="18"/>
      <c r="H40" s="44"/>
      <c r="I40" s="5"/>
      <c r="J40" s="5"/>
      <c r="K40" s="5"/>
      <c r="L40" s="5"/>
      <c r="M40" s="5"/>
    </row>
    <row r="41" spans="1:13" ht="12.75">
      <c r="A41" s="5"/>
      <c r="B41" s="43" t="s">
        <v>82</v>
      </c>
      <c r="C41" s="12"/>
      <c r="D41" s="12"/>
      <c r="E41" s="18"/>
      <c r="F41" s="44"/>
      <c r="G41" s="18"/>
      <c r="H41" s="44"/>
      <c r="I41" s="5"/>
      <c r="J41" s="5"/>
      <c r="K41" s="5"/>
      <c r="L41" s="5"/>
      <c r="M41" s="5"/>
    </row>
    <row r="42" spans="1:13" ht="12.75">
      <c r="A42" s="5"/>
      <c r="B42" s="45"/>
      <c r="C42" s="45"/>
      <c r="D42" s="45"/>
      <c r="E42" s="18"/>
      <c r="F42" s="44"/>
      <c r="G42" s="18"/>
      <c r="H42" s="44"/>
      <c r="I42" s="5"/>
      <c r="J42" s="5"/>
      <c r="K42" s="5"/>
      <c r="L42" s="5"/>
      <c r="M42" s="5"/>
    </row>
    <row r="43" spans="1:13" ht="12.75">
      <c r="A43" s="5"/>
      <c r="B43" s="43"/>
      <c r="C43" s="12"/>
      <c r="D43" s="12"/>
      <c r="E43" s="18"/>
      <c r="F43" s="44"/>
      <c r="G43" s="18"/>
      <c r="H43" s="44"/>
      <c r="I43" s="5"/>
      <c r="J43" s="5"/>
      <c r="K43" s="5"/>
      <c r="L43" s="5"/>
      <c r="M43" s="5"/>
    </row>
    <row r="44" spans="1:13" ht="16.5" thickBot="1">
      <c r="A44" s="7" t="s">
        <v>11</v>
      </c>
      <c r="B44" s="46" t="s">
        <v>235</v>
      </c>
      <c r="C44" s="47"/>
      <c r="D44" s="47"/>
      <c r="E44" s="47"/>
      <c r="F44" s="47"/>
      <c r="G44" s="47"/>
      <c r="H44" s="47"/>
      <c r="I44" s="47"/>
      <c r="J44" s="47"/>
      <c r="K44" s="5"/>
      <c r="L44" s="5"/>
      <c r="M44" s="5"/>
    </row>
    <row r="45" spans="1:13" ht="15.75">
      <c r="A45" s="48"/>
      <c r="B45" s="22" t="s">
        <v>101</v>
      </c>
      <c r="C45" s="9"/>
      <c r="D45" s="9"/>
      <c r="E45" s="9"/>
      <c r="F45" s="9"/>
      <c r="G45" s="9"/>
      <c r="H45" s="9"/>
      <c r="I45" s="9"/>
      <c r="J45" s="10"/>
      <c r="K45" s="5"/>
      <c r="L45" s="5"/>
      <c r="M45" s="5"/>
    </row>
    <row r="46" spans="1:13" ht="15.75">
      <c r="A46" s="48"/>
      <c r="B46" s="49" t="s">
        <v>149</v>
      </c>
      <c r="C46" s="50"/>
      <c r="D46" s="50"/>
      <c r="E46" s="50"/>
      <c r="F46" s="50"/>
      <c r="G46" s="50"/>
      <c r="H46" s="50"/>
      <c r="I46" s="50"/>
      <c r="J46" s="51"/>
      <c r="K46" s="5"/>
      <c r="L46" s="5"/>
      <c r="M46" s="5"/>
    </row>
    <row r="47" spans="1:13" ht="13.5" thickBot="1">
      <c r="A47" s="48"/>
      <c r="B47" s="11" t="s">
        <v>48</v>
      </c>
      <c r="C47" s="43"/>
      <c r="D47" s="52" t="s">
        <v>56</v>
      </c>
      <c r="E47" s="53"/>
      <c r="F47" s="27" t="s">
        <v>73</v>
      </c>
      <c r="G47" s="54" t="s">
        <v>61</v>
      </c>
      <c r="H47" s="55"/>
      <c r="I47" s="54" t="s">
        <v>62</v>
      </c>
      <c r="J47" s="56"/>
      <c r="K47" s="5"/>
      <c r="L47" s="5"/>
      <c r="M47" s="5"/>
    </row>
    <row r="48" spans="1:13" ht="12.75">
      <c r="A48" s="48"/>
      <c r="B48" s="11"/>
      <c r="C48" s="43"/>
      <c r="D48" s="57" t="s">
        <v>13</v>
      </c>
      <c r="E48" s="26" t="s">
        <v>51</v>
      </c>
      <c r="F48" s="27" t="s">
        <v>76</v>
      </c>
      <c r="G48" s="58" t="s">
        <v>13</v>
      </c>
      <c r="H48" s="26" t="s">
        <v>51</v>
      </c>
      <c r="I48" s="58" t="s">
        <v>13</v>
      </c>
      <c r="J48" s="59" t="s">
        <v>51</v>
      </c>
      <c r="K48" s="5"/>
      <c r="L48" s="5"/>
      <c r="M48" s="5"/>
    </row>
    <row r="49" spans="1:13" ht="12.75">
      <c r="A49" s="48"/>
      <c r="B49" s="11"/>
      <c r="C49" s="43"/>
      <c r="D49" s="58" t="s">
        <v>49</v>
      </c>
      <c r="E49" s="26" t="s">
        <v>50</v>
      </c>
      <c r="F49" s="60"/>
      <c r="G49" s="57" t="s">
        <v>50</v>
      </c>
      <c r="H49" s="26" t="s">
        <v>50</v>
      </c>
      <c r="I49" s="57" t="s">
        <v>50</v>
      </c>
      <c r="J49" s="59" t="s">
        <v>50</v>
      </c>
      <c r="K49" s="5"/>
      <c r="L49" s="5"/>
      <c r="M49" s="5"/>
    </row>
    <row r="50" spans="1:13" ht="12.75">
      <c r="A50" s="48"/>
      <c r="B50" s="14" t="s">
        <v>85</v>
      </c>
      <c r="C50" s="12"/>
      <c r="D50" s="61">
        <f>($G$19)</f>
        <v>4226.04276</v>
      </c>
      <c r="E50" s="62">
        <f>($H$19)</f>
        <v>14086.8092</v>
      </c>
      <c r="F50" s="207">
        <v>0</v>
      </c>
      <c r="G50" s="61">
        <f aca="true" t="shared" si="2" ref="G50:G63">(D50*F50)</f>
        <v>0</v>
      </c>
      <c r="H50" s="63">
        <f aca="true" t="shared" si="3" ref="H50:H63">(E50*F50)</f>
        <v>0</v>
      </c>
      <c r="I50" s="61">
        <f aca="true" t="shared" si="4" ref="I50:J63">(G50/264)</f>
        <v>0</v>
      </c>
      <c r="J50" s="64">
        <f t="shared" si="4"/>
        <v>0</v>
      </c>
      <c r="K50" s="5"/>
      <c r="L50" s="5"/>
      <c r="M50" s="5"/>
    </row>
    <row r="51" spans="1:13" ht="12.75">
      <c r="A51" s="48"/>
      <c r="B51" s="14" t="s">
        <v>86</v>
      </c>
      <c r="C51" s="12"/>
      <c r="D51" s="61">
        <f>($G$20)</f>
        <v>2253.889472</v>
      </c>
      <c r="E51" s="62">
        <f>($H$20)</f>
        <v>11269.44736</v>
      </c>
      <c r="F51" s="207">
        <v>0</v>
      </c>
      <c r="G51" s="61">
        <f t="shared" si="2"/>
        <v>0</v>
      </c>
      <c r="H51" s="63">
        <f t="shared" si="3"/>
        <v>0</v>
      </c>
      <c r="I51" s="61">
        <f t="shared" si="4"/>
        <v>0</v>
      </c>
      <c r="J51" s="64">
        <f t="shared" si="4"/>
        <v>0</v>
      </c>
      <c r="K51" s="5"/>
      <c r="L51" s="5"/>
      <c r="M51" s="5"/>
    </row>
    <row r="52" spans="1:13" ht="12.75">
      <c r="A52" s="48"/>
      <c r="B52" s="14" t="s">
        <v>87</v>
      </c>
      <c r="C52" s="12"/>
      <c r="D52" s="61">
        <f>($G$21)</f>
        <v>3380.8342079999998</v>
      </c>
      <c r="E52" s="62">
        <f>($H$21)</f>
        <v>16904.171039999997</v>
      </c>
      <c r="F52" s="207">
        <v>0</v>
      </c>
      <c r="G52" s="61">
        <f t="shared" si="2"/>
        <v>0</v>
      </c>
      <c r="H52" s="62">
        <f t="shared" si="3"/>
        <v>0</v>
      </c>
      <c r="I52" s="61">
        <f t="shared" si="4"/>
        <v>0</v>
      </c>
      <c r="J52" s="64">
        <f t="shared" si="4"/>
        <v>0</v>
      </c>
      <c r="K52" s="5"/>
      <c r="L52" s="5"/>
      <c r="M52" s="5"/>
    </row>
    <row r="53" spans="1:13" ht="12.75">
      <c r="A53" s="48"/>
      <c r="B53" s="14" t="s">
        <v>88</v>
      </c>
      <c r="C53" s="12"/>
      <c r="D53" s="61">
        <f>($G$22)</f>
        <v>1408.68092</v>
      </c>
      <c r="E53" s="62">
        <f>($H$22)</f>
        <v>14086.8092</v>
      </c>
      <c r="F53" s="207">
        <v>0</v>
      </c>
      <c r="G53" s="61">
        <f t="shared" si="2"/>
        <v>0</v>
      </c>
      <c r="H53" s="62">
        <f t="shared" si="3"/>
        <v>0</v>
      </c>
      <c r="I53" s="61">
        <f t="shared" si="4"/>
        <v>0</v>
      </c>
      <c r="J53" s="64">
        <f t="shared" si="4"/>
        <v>0</v>
      </c>
      <c r="K53" s="5"/>
      <c r="L53" s="5"/>
      <c r="M53" s="5"/>
    </row>
    <row r="54" spans="1:13" ht="12.75">
      <c r="A54" s="48"/>
      <c r="B54" s="14" t="s">
        <v>89</v>
      </c>
      <c r="C54" s="12"/>
      <c r="D54" s="61">
        <f>($G$23)</f>
        <v>1126.944736</v>
      </c>
      <c r="E54" s="62">
        <f>($H$23)</f>
        <v>11269.44736</v>
      </c>
      <c r="F54" s="207">
        <v>0</v>
      </c>
      <c r="G54" s="61">
        <f t="shared" si="2"/>
        <v>0</v>
      </c>
      <c r="H54" s="62">
        <f t="shared" si="3"/>
        <v>0</v>
      </c>
      <c r="I54" s="61">
        <f t="shared" si="4"/>
        <v>0</v>
      </c>
      <c r="J54" s="64">
        <f t="shared" si="4"/>
        <v>0</v>
      </c>
      <c r="K54" s="5"/>
      <c r="L54" s="5"/>
      <c r="M54" s="5"/>
    </row>
    <row r="55" spans="1:13" ht="12.75">
      <c r="A55" s="48"/>
      <c r="B55" s="14" t="s">
        <v>90</v>
      </c>
      <c r="C55" s="12"/>
      <c r="D55" s="61">
        <f>($G$24)</f>
        <v>2840.0825</v>
      </c>
      <c r="E55" s="62">
        <f>($H$24)</f>
        <v>5680.165</v>
      </c>
      <c r="F55" s="207">
        <v>2</v>
      </c>
      <c r="G55" s="61">
        <f t="shared" si="2"/>
        <v>5680.165</v>
      </c>
      <c r="H55" s="62">
        <f t="shared" si="3"/>
        <v>11360.33</v>
      </c>
      <c r="I55" s="61">
        <f t="shared" si="4"/>
        <v>21.515776515151515</v>
      </c>
      <c r="J55" s="64">
        <f t="shared" si="4"/>
        <v>43.03155303030303</v>
      </c>
      <c r="K55" s="5"/>
      <c r="L55" s="5"/>
      <c r="M55" s="5"/>
    </row>
    <row r="56" spans="1:13" ht="12.75">
      <c r="A56" s="48"/>
      <c r="B56" s="14" t="s">
        <v>91</v>
      </c>
      <c r="C56" s="12"/>
      <c r="D56" s="61">
        <f>($G$25)</f>
        <v>6761.668416</v>
      </c>
      <c r="E56" s="62">
        <f>($H$25)</f>
        <v>22538.89472</v>
      </c>
      <c r="F56" s="207">
        <v>1</v>
      </c>
      <c r="G56" s="61">
        <f t="shared" si="2"/>
        <v>6761.668416</v>
      </c>
      <c r="H56" s="62">
        <f t="shared" si="3"/>
        <v>22538.89472</v>
      </c>
      <c r="I56" s="61">
        <f t="shared" si="4"/>
        <v>25.612380363636365</v>
      </c>
      <c r="J56" s="64">
        <f t="shared" si="4"/>
        <v>85.3746012121212</v>
      </c>
      <c r="K56" s="5"/>
      <c r="L56" s="5"/>
      <c r="M56" s="5"/>
    </row>
    <row r="57" spans="1:13" ht="12.75">
      <c r="A57" s="48"/>
      <c r="B57" s="14" t="s">
        <v>92</v>
      </c>
      <c r="C57" s="12"/>
      <c r="D57" s="61">
        <f>($G$26)</f>
        <v>5680.165</v>
      </c>
      <c r="E57" s="62">
        <f>($H$26)</f>
        <v>11360.33</v>
      </c>
      <c r="F57" s="207">
        <v>2</v>
      </c>
      <c r="G57" s="61">
        <f t="shared" si="2"/>
        <v>11360.33</v>
      </c>
      <c r="H57" s="62">
        <f t="shared" si="3"/>
        <v>22720.66</v>
      </c>
      <c r="I57" s="61">
        <f t="shared" si="4"/>
        <v>43.03155303030303</v>
      </c>
      <c r="J57" s="64">
        <f t="shared" si="4"/>
        <v>86.06310606060606</v>
      </c>
      <c r="K57" s="5"/>
      <c r="L57" s="5"/>
      <c r="M57" s="5"/>
    </row>
    <row r="58" spans="1:13" ht="12.75">
      <c r="A58" s="48"/>
      <c r="B58" s="14" t="s">
        <v>126</v>
      </c>
      <c r="C58" s="12"/>
      <c r="D58" s="61">
        <f>($G$27)</f>
        <v>194.772008</v>
      </c>
      <c r="E58" s="62">
        <f>($H$27)</f>
        <v>1947.72008</v>
      </c>
      <c r="F58" s="207">
        <v>0</v>
      </c>
      <c r="G58" s="61">
        <f t="shared" si="2"/>
        <v>0</v>
      </c>
      <c r="H58" s="62">
        <f t="shared" si="3"/>
        <v>0</v>
      </c>
      <c r="I58" s="61">
        <f t="shared" si="4"/>
        <v>0</v>
      </c>
      <c r="J58" s="64">
        <f t="shared" si="4"/>
        <v>0</v>
      </c>
      <c r="K58" s="5"/>
      <c r="L58" s="5"/>
      <c r="M58" s="5"/>
    </row>
    <row r="59" spans="1:13" ht="12.75">
      <c r="A59" s="48"/>
      <c r="B59" s="14" t="s">
        <v>93</v>
      </c>
      <c r="C59" s="12"/>
      <c r="D59" s="61">
        <f>($G$28)</f>
        <v>845.2085519999999</v>
      </c>
      <c r="E59" s="62">
        <f>($H$28)</f>
        <v>8452.085519999999</v>
      </c>
      <c r="F59" s="207">
        <v>0</v>
      </c>
      <c r="G59" s="61">
        <f t="shared" si="2"/>
        <v>0</v>
      </c>
      <c r="H59" s="62">
        <f t="shared" si="3"/>
        <v>0</v>
      </c>
      <c r="I59" s="61">
        <f t="shared" si="4"/>
        <v>0</v>
      </c>
      <c r="J59" s="64">
        <f t="shared" si="4"/>
        <v>0</v>
      </c>
      <c r="K59" s="5"/>
      <c r="L59" s="5"/>
      <c r="M59" s="5"/>
    </row>
    <row r="60" spans="1:13" ht="12.75">
      <c r="A60" s="48"/>
      <c r="B60" s="14" t="s">
        <v>94</v>
      </c>
      <c r="C60" s="12"/>
      <c r="D60" s="61">
        <f>($G$29)</f>
        <v>845.2085519999999</v>
      </c>
      <c r="E60" s="62">
        <f>($H$29)</f>
        <v>8452.085519999999</v>
      </c>
      <c r="F60" s="207">
        <v>0</v>
      </c>
      <c r="G60" s="61">
        <f t="shared" si="2"/>
        <v>0</v>
      </c>
      <c r="H60" s="62">
        <f t="shared" si="3"/>
        <v>0</v>
      </c>
      <c r="I60" s="61">
        <f t="shared" si="4"/>
        <v>0</v>
      </c>
      <c r="J60" s="64">
        <f t="shared" si="4"/>
        <v>0</v>
      </c>
      <c r="K60" s="5"/>
      <c r="L60" s="5"/>
      <c r="M60" s="5"/>
    </row>
    <row r="61" spans="1:13" ht="12.75">
      <c r="A61" s="48"/>
      <c r="B61" s="14" t="s">
        <v>95</v>
      </c>
      <c r="C61" s="12"/>
      <c r="D61" s="61">
        <f>($G$30)</f>
        <v>1408.68092</v>
      </c>
      <c r="E61" s="62">
        <f>($H$30)</f>
        <v>14086.8092</v>
      </c>
      <c r="F61" s="207">
        <v>0</v>
      </c>
      <c r="G61" s="61">
        <f t="shared" si="2"/>
        <v>0</v>
      </c>
      <c r="H61" s="62">
        <f t="shared" si="3"/>
        <v>0</v>
      </c>
      <c r="I61" s="61">
        <f t="shared" si="4"/>
        <v>0</v>
      </c>
      <c r="J61" s="64">
        <f t="shared" si="4"/>
        <v>0</v>
      </c>
      <c r="K61" s="5"/>
      <c r="L61" s="5"/>
      <c r="M61" s="5"/>
    </row>
    <row r="62" spans="1:13" ht="12.75">
      <c r="A62" s="48"/>
      <c r="B62" s="14" t="s">
        <v>96</v>
      </c>
      <c r="C62" s="12"/>
      <c r="D62" s="61">
        <f>($G$31)</f>
        <v>3099.098024</v>
      </c>
      <c r="E62" s="62">
        <f>($H$31)</f>
        <v>30990.980239999997</v>
      </c>
      <c r="F62" s="207">
        <v>0</v>
      </c>
      <c r="G62" s="61">
        <f t="shared" si="2"/>
        <v>0</v>
      </c>
      <c r="H62" s="62">
        <f t="shared" si="3"/>
        <v>0</v>
      </c>
      <c r="I62" s="61">
        <f t="shared" si="4"/>
        <v>0</v>
      </c>
      <c r="J62" s="64">
        <f t="shared" si="4"/>
        <v>0</v>
      </c>
      <c r="K62" s="5"/>
      <c r="L62" s="5"/>
      <c r="M62" s="5"/>
    </row>
    <row r="63" spans="1:13" ht="12.75">
      <c r="A63" s="48"/>
      <c r="B63" s="14" t="s">
        <v>147</v>
      </c>
      <c r="C63" s="12"/>
      <c r="D63" s="61">
        <f>($G$32)</f>
        <v>4507.778944</v>
      </c>
      <c r="E63" s="62">
        <f>($H$32)</f>
        <v>22538.89472</v>
      </c>
      <c r="F63" s="207">
        <v>2</v>
      </c>
      <c r="G63" s="61">
        <f t="shared" si="2"/>
        <v>9015.557888</v>
      </c>
      <c r="H63" s="62">
        <f t="shared" si="3"/>
        <v>45077.78944</v>
      </c>
      <c r="I63" s="61">
        <f t="shared" si="4"/>
        <v>34.14984048484848</v>
      </c>
      <c r="J63" s="64">
        <f t="shared" si="4"/>
        <v>170.7492024242424</v>
      </c>
      <c r="K63" s="5"/>
      <c r="L63" s="5"/>
      <c r="M63" s="5"/>
    </row>
    <row r="64" spans="1:13" ht="13.5" thickBot="1">
      <c r="A64" s="48"/>
      <c r="B64" s="37" t="s">
        <v>3</v>
      </c>
      <c r="C64" s="65"/>
      <c r="D64" s="66">
        <f>SUM(D50:D63)</f>
        <v>38579.055012</v>
      </c>
      <c r="E64" s="67">
        <f>SUM(E50:E63)</f>
        <v>193664.64916</v>
      </c>
      <c r="F64" s="68"/>
      <c r="G64" s="66">
        <f>SUM(G50:G63)</f>
        <v>32817.721304000006</v>
      </c>
      <c r="H64" s="67">
        <f>SUM(H50:H63)</f>
        <v>101697.67416</v>
      </c>
      <c r="I64" s="66">
        <f>SUM(I50:I63)</f>
        <v>124.30955039393939</v>
      </c>
      <c r="J64" s="69">
        <f>SUM(J50:J63)</f>
        <v>385.2184627272727</v>
      </c>
      <c r="K64" s="5"/>
      <c r="L64" s="5"/>
      <c r="M64" s="5"/>
    </row>
    <row r="65" spans="1:13" ht="12.75">
      <c r="A65" s="48"/>
      <c r="B65" s="70" t="s">
        <v>150</v>
      </c>
      <c r="C65" s="43"/>
      <c r="D65" s="62"/>
      <c r="E65" s="62"/>
      <c r="F65" s="63"/>
      <c r="G65" s="62"/>
      <c r="H65" s="62"/>
      <c r="I65" s="62"/>
      <c r="J65" s="62"/>
      <c r="K65" s="5"/>
      <c r="L65" s="5"/>
      <c r="M65" s="5"/>
    </row>
    <row r="66" spans="1:13" ht="12.75">
      <c r="A66" s="48"/>
      <c r="B66" s="12" t="s">
        <v>151</v>
      </c>
      <c r="C66" s="43"/>
      <c r="D66" s="62"/>
      <c r="E66" s="62"/>
      <c r="F66" s="63"/>
      <c r="G66" s="62"/>
      <c r="H66" s="62"/>
      <c r="I66" s="62"/>
      <c r="J66" s="62"/>
      <c r="K66" s="5"/>
      <c r="L66" s="5"/>
      <c r="M66" s="5"/>
    </row>
    <row r="67" spans="1:13" ht="13.5" thickBot="1">
      <c r="A67" s="48"/>
      <c r="B67" s="71"/>
      <c r="C67" s="71"/>
      <c r="D67" s="71"/>
      <c r="E67" s="71"/>
      <c r="F67" s="71"/>
      <c r="G67" s="71"/>
      <c r="H67" s="71"/>
      <c r="I67" s="5"/>
      <c r="J67" s="5"/>
      <c r="K67" s="5"/>
      <c r="L67" s="5"/>
      <c r="M67" s="5"/>
    </row>
    <row r="68" spans="1:13" ht="15.75">
      <c r="A68" s="48"/>
      <c r="B68" s="72" t="s">
        <v>105</v>
      </c>
      <c r="C68" s="73"/>
      <c r="D68" s="73"/>
      <c r="E68" s="73"/>
      <c r="F68" s="73"/>
      <c r="G68" s="73"/>
      <c r="H68" s="73"/>
      <c r="I68" s="73"/>
      <c r="J68" s="74"/>
      <c r="K68" s="5"/>
      <c r="L68" s="5"/>
      <c r="M68" s="5"/>
    </row>
    <row r="69" spans="1:13" ht="13.5" thickBot="1">
      <c r="A69" s="48"/>
      <c r="B69" s="11" t="s">
        <v>48</v>
      </c>
      <c r="C69" s="43"/>
      <c r="D69" s="75" t="s">
        <v>56</v>
      </c>
      <c r="E69" s="75"/>
      <c r="F69" s="26" t="s">
        <v>57</v>
      </c>
      <c r="G69" s="26" t="s">
        <v>138</v>
      </c>
      <c r="H69" s="26" t="s">
        <v>59</v>
      </c>
      <c r="I69" s="76" t="s">
        <v>140</v>
      </c>
      <c r="J69" s="77"/>
      <c r="K69" s="5"/>
      <c r="L69" s="5"/>
      <c r="M69" s="5"/>
    </row>
    <row r="70" spans="1:13" ht="12.75">
      <c r="A70" s="48"/>
      <c r="B70" s="11"/>
      <c r="C70" s="43"/>
      <c r="D70" s="26" t="s">
        <v>13</v>
      </c>
      <c r="E70" s="26" t="s">
        <v>51</v>
      </c>
      <c r="F70" s="26" t="s">
        <v>58</v>
      </c>
      <c r="G70" s="26"/>
      <c r="H70" s="26" t="s">
        <v>139</v>
      </c>
      <c r="I70" s="26" t="s">
        <v>60</v>
      </c>
      <c r="J70" s="59" t="s">
        <v>55</v>
      </c>
      <c r="K70" s="5"/>
      <c r="L70" s="5"/>
      <c r="M70" s="5"/>
    </row>
    <row r="71" spans="1:13" ht="12.75">
      <c r="A71" s="48"/>
      <c r="B71" s="11"/>
      <c r="C71" s="43"/>
      <c r="D71" s="78" t="s">
        <v>49</v>
      </c>
      <c r="E71" s="26" t="s">
        <v>50</v>
      </c>
      <c r="F71" s="26" t="s">
        <v>137</v>
      </c>
      <c r="G71" s="26"/>
      <c r="H71" s="26"/>
      <c r="I71" s="26" t="s">
        <v>50</v>
      </c>
      <c r="J71" s="59"/>
      <c r="K71" s="5"/>
      <c r="L71" s="5"/>
      <c r="M71" s="5"/>
    </row>
    <row r="72" spans="1:13" ht="12.75">
      <c r="A72" s="48"/>
      <c r="B72" s="14" t="s">
        <v>85</v>
      </c>
      <c r="C72" s="12"/>
      <c r="D72" s="61">
        <f>($G$19)</f>
        <v>4226.04276</v>
      </c>
      <c r="E72" s="62">
        <f>($H$19)</f>
        <v>14086.8092</v>
      </c>
      <c r="F72" s="207">
        <v>0</v>
      </c>
      <c r="G72" s="63">
        <v>2</v>
      </c>
      <c r="H72" s="63">
        <v>1.05</v>
      </c>
      <c r="I72" s="79">
        <f aca="true" t="shared" si="5" ref="I72:I81">(D72*(F72/100)*(G72/365)*H72)</f>
        <v>0</v>
      </c>
      <c r="J72" s="80">
        <f aca="true" t="shared" si="6" ref="J72:J81">(E72*(F72/100)*(G72/365)*H72)</f>
        <v>0</v>
      </c>
      <c r="K72" s="5"/>
      <c r="L72" s="5"/>
      <c r="M72" s="5"/>
    </row>
    <row r="73" spans="1:13" ht="12.75">
      <c r="A73" s="48"/>
      <c r="B73" s="14" t="s">
        <v>86</v>
      </c>
      <c r="C73" s="12"/>
      <c r="D73" s="61">
        <f>($G$20)</f>
        <v>2253.889472</v>
      </c>
      <c r="E73" s="62">
        <f>($H$20)</f>
        <v>11269.44736</v>
      </c>
      <c r="F73" s="207">
        <v>0</v>
      </c>
      <c r="G73" s="63">
        <v>2</v>
      </c>
      <c r="H73" s="63">
        <v>1.05</v>
      </c>
      <c r="I73" s="79">
        <f t="shared" si="5"/>
        <v>0</v>
      </c>
      <c r="J73" s="80">
        <f t="shared" si="6"/>
        <v>0</v>
      </c>
      <c r="K73" s="5"/>
      <c r="L73" s="5"/>
      <c r="M73" s="5"/>
    </row>
    <row r="74" spans="1:13" ht="12.75">
      <c r="A74" s="48"/>
      <c r="B74" s="14" t="s">
        <v>87</v>
      </c>
      <c r="C74" s="12"/>
      <c r="D74" s="61">
        <f>($G$21)</f>
        <v>3380.8342079999998</v>
      </c>
      <c r="E74" s="62">
        <f>($H$21)</f>
        <v>16904.171039999997</v>
      </c>
      <c r="F74" s="207">
        <v>0</v>
      </c>
      <c r="G74" s="63">
        <v>2</v>
      </c>
      <c r="H74" s="63">
        <v>1.05</v>
      </c>
      <c r="I74" s="79">
        <f t="shared" si="5"/>
        <v>0</v>
      </c>
      <c r="J74" s="80">
        <f t="shared" si="6"/>
        <v>0</v>
      </c>
      <c r="K74" s="5"/>
      <c r="L74" s="5"/>
      <c r="M74" s="5"/>
    </row>
    <row r="75" spans="1:13" ht="12.75">
      <c r="A75" s="48"/>
      <c r="B75" s="14" t="s">
        <v>88</v>
      </c>
      <c r="C75" s="12"/>
      <c r="D75" s="61">
        <f>($G$22)</f>
        <v>1408.68092</v>
      </c>
      <c r="E75" s="62">
        <f>($H$22)</f>
        <v>14086.8092</v>
      </c>
      <c r="F75" s="207">
        <v>0</v>
      </c>
      <c r="G75" s="63">
        <v>2</v>
      </c>
      <c r="H75" s="63">
        <v>1.05</v>
      </c>
      <c r="I75" s="79">
        <f t="shared" si="5"/>
        <v>0</v>
      </c>
      <c r="J75" s="80">
        <f t="shared" si="6"/>
        <v>0</v>
      </c>
      <c r="K75" s="5"/>
      <c r="L75" s="5"/>
      <c r="M75" s="5"/>
    </row>
    <row r="76" spans="1:13" ht="12.75">
      <c r="A76" s="48"/>
      <c r="B76" s="14" t="s">
        <v>89</v>
      </c>
      <c r="C76" s="12"/>
      <c r="D76" s="61">
        <f>($G$23)</f>
        <v>1126.944736</v>
      </c>
      <c r="E76" s="62">
        <f>($H$23)</f>
        <v>11269.44736</v>
      </c>
      <c r="F76" s="207">
        <v>0</v>
      </c>
      <c r="G76" s="63">
        <v>2</v>
      </c>
      <c r="H76" s="63">
        <v>1.05</v>
      </c>
      <c r="I76" s="79">
        <f t="shared" si="5"/>
        <v>0</v>
      </c>
      <c r="J76" s="80">
        <f t="shared" si="6"/>
        <v>0</v>
      </c>
      <c r="K76" s="5"/>
      <c r="L76" s="5"/>
      <c r="M76" s="5"/>
    </row>
    <row r="77" spans="1:13" ht="12.75">
      <c r="A77" s="48"/>
      <c r="B77" s="14" t="s">
        <v>90</v>
      </c>
      <c r="C77" s="12"/>
      <c r="D77" s="61">
        <f>($G$24)</f>
        <v>2840.0825</v>
      </c>
      <c r="E77" s="62">
        <f>($H$24)</f>
        <v>5680.165</v>
      </c>
      <c r="F77" s="207">
        <v>5</v>
      </c>
      <c r="G77" s="63">
        <v>2</v>
      </c>
      <c r="H77" s="63">
        <v>1.05</v>
      </c>
      <c r="I77" s="79">
        <f t="shared" si="5"/>
        <v>0.8170100342465755</v>
      </c>
      <c r="J77" s="80">
        <f t="shared" si="6"/>
        <v>1.634020068493151</v>
      </c>
      <c r="K77" s="5"/>
      <c r="L77" s="5"/>
      <c r="M77" s="5"/>
    </row>
    <row r="78" spans="1:13" ht="12.75">
      <c r="A78" s="48"/>
      <c r="B78" s="14" t="s">
        <v>91</v>
      </c>
      <c r="C78" s="12"/>
      <c r="D78" s="61">
        <f>($G$25)</f>
        <v>6761.668416</v>
      </c>
      <c r="E78" s="62">
        <f>($H$25)</f>
        <v>22538.89472</v>
      </c>
      <c r="F78" s="207">
        <v>0</v>
      </c>
      <c r="G78" s="63">
        <v>2</v>
      </c>
      <c r="H78" s="63">
        <v>1.05</v>
      </c>
      <c r="I78" s="79">
        <f t="shared" si="5"/>
        <v>0</v>
      </c>
      <c r="J78" s="80">
        <f t="shared" si="6"/>
        <v>0</v>
      </c>
      <c r="K78" s="5"/>
      <c r="L78" s="5"/>
      <c r="M78" s="5"/>
    </row>
    <row r="79" spans="1:13" ht="12.75">
      <c r="A79" s="48"/>
      <c r="B79" s="14" t="s">
        <v>92</v>
      </c>
      <c r="C79" s="12"/>
      <c r="D79" s="61">
        <f>($G$26)</f>
        <v>5680.165</v>
      </c>
      <c r="E79" s="62">
        <f>($H$26)</f>
        <v>11360.33</v>
      </c>
      <c r="F79" s="207">
        <v>5</v>
      </c>
      <c r="G79" s="63">
        <v>2</v>
      </c>
      <c r="H79" s="63">
        <v>1.05</v>
      </c>
      <c r="I79" s="79">
        <f t="shared" si="5"/>
        <v>1.634020068493151</v>
      </c>
      <c r="J79" s="80">
        <f t="shared" si="6"/>
        <v>3.268040136986302</v>
      </c>
      <c r="K79" s="5"/>
      <c r="L79" s="5"/>
      <c r="M79" s="5"/>
    </row>
    <row r="80" spans="1:13" ht="12.75">
      <c r="A80" s="48"/>
      <c r="B80" s="14" t="s">
        <v>126</v>
      </c>
      <c r="C80" s="12"/>
      <c r="D80" s="61">
        <f>($G$27)</f>
        <v>194.772008</v>
      </c>
      <c r="E80" s="62">
        <f>($H$27)</f>
        <v>1947.72008</v>
      </c>
      <c r="F80" s="207">
        <v>0</v>
      </c>
      <c r="G80" s="63">
        <v>2</v>
      </c>
      <c r="H80" s="63">
        <v>1.05</v>
      </c>
      <c r="I80" s="79">
        <f t="shared" si="5"/>
        <v>0</v>
      </c>
      <c r="J80" s="80">
        <f t="shared" si="6"/>
        <v>0</v>
      </c>
      <c r="K80" s="5"/>
      <c r="L80" s="5"/>
      <c r="M80" s="5"/>
    </row>
    <row r="81" spans="1:13" ht="12.75">
      <c r="A81" s="48"/>
      <c r="B81" s="14" t="s">
        <v>93</v>
      </c>
      <c r="C81" s="12"/>
      <c r="D81" s="61">
        <f>($G$28)</f>
        <v>845.2085519999999</v>
      </c>
      <c r="E81" s="62">
        <f>($H$28)</f>
        <v>8452.085519999999</v>
      </c>
      <c r="F81" s="207">
        <v>0</v>
      </c>
      <c r="G81" s="63">
        <v>2</v>
      </c>
      <c r="H81" s="63">
        <v>1.05</v>
      </c>
      <c r="I81" s="79">
        <f t="shared" si="5"/>
        <v>0</v>
      </c>
      <c r="J81" s="80">
        <f t="shared" si="6"/>
        <v>0</v>
      </c>
      <c r="K81" s="5"/>
      <c r="L81" s="5"/>
      <c r="M81" s="5"/>
    </row>
    <row r="82" spans="1:13" ht="12.75">
      <c r="A82" s="48"/>
      <c r="B82" s="14" t="s">
        <v>94</v>
      </c>
      <c r="C82" s="12"/>
      <c r="D82" s="61">
        <f>($G$29)</f>
        <v>845.2085519999999</v>
      </c>
      <c r="E82" s="62">
        <f>($H$29)</f>
        <v>8452.085519999999</v>
      </c>
      <c r="F82" s="207">
        <v>0</v>
      </c>
      <c r="G82" s="63">
        <v>2</v>
      </c>
      <c r="H82" s="63">
        <v>1.05</v>
      </c>
      <c r="I82" s="79">
        <f>(D82*(F82/100)*(G82/365)*H82)</f>
        <v>0</v>
      </c>
      <c r="J82" s="80">
        <f>(E82*(F82/100)*(G82/365)*H82)</f>
        <v>0</v>
      </c>
      <c r="K82" s="5"/>
      <c r="L82" s="5"/>
      <c r="M82" s="5"/>
    </row>
    <row r="83" spans="1:13" ht="12.75">
      <c r="A83" s="48"/>
      <c r="B83" s="14" t="s">
        <v>95</v>
      </c>
      <c r="C83" s="12"/>
      <c r="D83" s="61">
        <f>($G$30)</f>
        <v>1408.68092</v>
      </c>
      <c r="E83" s="62">
        <f>($H$30)</f>
        <v>14086.8092</v>
      </c>
      <c r="F83" s="207">
        <v>0</v>
      </c>
      <c r="G83" s="63">
        <v>2</v>
      </c>
      <c r="H83" s="63">
        <v>1.05</v>
      </c>
      <c r="I83" s="79">
        <f>(D83*(F83/100)*(G83/365)*H83)</f>
        <v>0</v>
      </c>
      <c r="J83" s="80">
        <f>(E83*(F83/100)*(G83/365)*H83)</f>
        <v>0</v>
      </c>
      <c r="K83" s="5"/>
      <c r="L83" s="5"/>
      <c r="M83" s="5"/>
    </row>
    <row r="84" spans="1:13" ht="12.75">
      <c r="A84" s="48"/>
      <c r="B84" s="14" t="s">
        <v>96</v>
      </c>
      <c r="C84" s="12"/>
      <c r="D84" s="61">
        <f>($G$31)</f>
        <v>3099.098024</v>
      </c>
      <c r="E84" s="62">
        <f>($H$31)</f>
        <v>30990.980239999997</v>
      </c>
      <c r="F84" s="207">
        <v>0</v>
      </c>
      <c r="G84" s="63">
        <v>2</v>
      </c>
      <c r="H84" s="63">
        <v>1.05</v>
      </c>
      <c r="I84" s="79">
        <f>(D84*(F84/100)*(G84/365)*H84)</f>
        <v>0</v>
      </c>
      <c r="J84" s="80">
        <f>(E84*(F84/100)*(G84/365)*H84)</f>
        <v>0</v>
      </c>
      <c r="K84" s="5"/>
      <c r="L84" s="5"/>
      <c r="M84" s="5"/>
    </row>
    <row r="85" spans="1:13" ht="12.75">
      <c r="A85" s="48"/>
      <c r="B85" s="14" t="s">
        <v>147</v>
      </c>
      <c r="C85" s="12"/>
      <c r="D85" s="61">
        <f>($G$32)</f>
        <v>4507.778944</v>
      </c>
      <c r="E85" s="62">
        <f>($H$32)</f>
        <v>22538.89472</v>
      </c>
      <c r="F85" s="207">
        <v>0</v>
      </c>
      <c r="G85" s="63">
        <v>2</v>
      </c>
      <c r="H85" s="63">
        <v>1.05</v>
      </c>
      <c r="I85" s="79">
        <f>(D85*(F85/100)*(G85/365)*H85)</f>
        <v>0</v>
      </c>
      <c r="J85" s="80">
        <f>(E85*(F85/100)*(G85/365)*H85)</f>
        <v>0</v>
      </c>
      <c r="K85" s="5"/>
      <c r="L85" s="5"/>
      <c r="M85" s="5"/>
    </row>
    <row r="86" spans="1:13" ht="13.5" thickBot="1">
      <c r="A86" s="48"/>
      <c r="B86" s="37" t="s">
        <v>3</v>
      </c>
      <c r="C86" s="38"/>
      <c r="D86" s="67">
        <f>SUM(D72:D85)</f>
        <v>38579.055012</v>
      </c>
      <c r="E86" s="67">
        <f>SUM(E72:E85)</f>
        <v>193664.64916</v>
      </c>
      <c r="F86" s="81"/>
      <c r="G86" s="81"/>
      <c r="H86" s="81"/>
      <c r="I86" s="82">
        <f>SUM(I72:I85)</f>
        <v>2.4510301027397263</v>
      </c>
      <c r="J86" s="83">
        <f>SUM(J72:J85)</f>
        <v>4.902060205479453</v>
      </c>
      <c r="K86" s="5"/>
      <c r="L86" s="5"/>
      <c r="M86" s="5"/>
    </row>
    <row r="87" spans="1:13" ht="12.75">
      <c r="A87" s="48"/>
      <c r="B87" s="43" t="s">
        <v>136</v>
      </c>
      <c r="C87" s="12"/>
      <c r="D87" s="62"/>
      <c r="E87" s="62"/>
      <c r="F87" s="63"/>
      <c r="G87" s="63"/>
      <c r="H87" s="63"/>
      <c r="I87" s="79"/>
      <c r="J87" s="79"/>
      <c r="K87" s="5"/>
      <c r="L87" s="5"/>
      <c r="M87" s="5"/>
    </row>
    <row r="88" spans="1:13" ht="12.75">
      <c r="A88" s="48"/>
      <c r="B88" s="43" t="s">
        <v>132</v>
      </c>
      <c r="C88" s="12"/>
      <c r="D88" s="62"/>
      <c r="E88" s="62"/>
      <c r="F88" s="63"/>
      <c r="G88" s="63"/>
      <c r="H88" s="63"/>
      <c r="I88" s="79"/>
      <c r="J88" s="79"/>
      <c r="K88" s="5"/>
      <c r="L88" s="5"/>
      <c r="M88" s="5"/>
    </row>
    <row r="89" spans="1:13" ht="12.75">
      <c r="A89" s="48"/>
      <c r="B89" s="5" t="s">
        <v>133</v>
      </c>
      <c r="C89" s="12"/>
      <c r="D89" s="62"/>
      <c r="E89" s="62"/>
      <c r="F89" s="63"/>
      <c r="G89" s="63"/>
      <c r="H89" s="63"/>
      <c r="I89" s="79"/>
      <c r="J89" s="79"/>
      <c r="K89" s="5"/>
      <c r="L89" s="5"/>
      <c r="M89" s="5"/>
    </row>
    <row r="90" spans="1:13" ht="12.75">
      <c r="A90" s="48"/>
      <c r="B90" s="5" t="s">
        <v>134</v>
      </c>
      <c r="C90" s="12"/>
      <c r="D90" s="62"/>
      <c r="E90" s="62"/>
      <c r="F90" s="63"/>
      <c r="G90" s="63"/>
      <c r="H90" s="63"/>
      <c r="I90" s="79"/>
      <c r="J90" s="79"/>
      <c r="K90" s="5"/>
      <c r="L90" s="5"/>
      <c r="M90" s="5"/>
    </row>
    <row r="91" spans="1:13" ht="12.75">
      <c r="A91" s="48"/>
      <c r="B91" s="5" t="s">
        <v>135</v>
      </c>
      <c r="C91" s="12"/>
      <c r="D91" s="62"/>
      <c r="E91" s="62"/>
      <c r="F91" s="63"/>
      <c r="G91" s="63"/>
      <c r="H91" s="63"/>
      <c r="I91" s="79"/>
      <c r="J91" s="79"/>
      <c r="K91" s="5"/>
      <c r="L91" s="5"/>
      <c r="M91" s="5"/>
    </row>
    <row r="92" spans="1:13" ht="12.75">
      <c r="A92" s="48"/>
      <c r="B92" s="5" t="s">
        <v>131</v>
      </c>
      <c r="C92" s="12"/>
      <c r="D92" s="62"/>
      <c r="E92" s="62"/>
      <c r="F92" s="63"/>
      <c r="G92" s="63"/>
      <c r="H92" s="63"/>
      <c r="I92" s="79"/>
      <c r="J92" s="79"/>
      <c r="K92" s="5"/>
      <c r="L92" s="5"/>
      <c r="M92" s="5"/>
    </row>
    <row r="93" spans="1:13" ht="13.5" thickBot="1">
      <c r="A93" s="48"/>
      <c r="B93" s="84"/>
      <c r="C93" s="12"/>
      <c r="D93" s="85"/>
      <c r="E93" s="85"/>
      <c r="F93" s="71"/>
      <c r="G93" s="71"/>
      <c r="H93" s="71"/>
      <c r="I93" s="71"/>
      <c r="J93" s="5"/>
      <c r="K93" s="5"/>
      <c r="L93" s="5"/>
      <c r="M93" s="5"/>
    </row>
    <row r="94" spans="1:13" ht="15.75">
      <c r="A94" s="48"/>
      <c r="B94" s="72" t="s">
        <v>102</v>
      </c>
      <c r="C94" s="73"/>
      <c r="D94" s="73"/>
      <c r="E94" s="73"/>
      <c r="F94" s="73"/>
      <c r="G94" s="73"/>
      <c r="H94" s="73"/>
      <c r="I94" s="73"/>
      <c r="J94" s="74"/>
      <c r="K94" s="5"/>
      <c r="L94" s="5"/>
      <c r="M94" s="5"/>
    </row>
    <row r="95" spans="1:13" ht="13.5" thickBot="1">
      <c r="A95" s="48"/>
      <c r="B95" s="11" t="s">
        <v>48</v>
      </c>
      <c r="C95" s="43"/>
      <c r="D95" s="75" t="s">
        <v>56</v>
      </c>
      <c r="E95" s="75"/>
      <c r="F95" s="27" t="s">
        <v>73</v>
      </c>
      <c r="G95" s="86" t="s">
        <v>61</v>
      </c>
      <c r="H95" s="87"/>
      <c r="I95" s="86" t="s">
        <v>62</v>
      </c>
      <c r="J95" s="17"/>
      <c r="K95" s="5"/>
      <c r="L95" s="5"/>
      <c r="M95" s="5"/>
    </row>
    <row r="96" spans="1:13" ht="12.75">
      <c r="A96" s="48"/>
      <c r="B96" s="11"/>
      <c r="C96" s="43"/>
      <c r="D96" s="26" t="s">
        <v>13</v>
      </c>
      <c r="E96" s="26" t="s">
        <v>51</v>
      </c>
      <c r="F96" s="27" t="s">
        <v>76</v>
      </c>
      <c r="G96" s="58" t="s">
        <v>13</v>
      </c>
      <c r="H96" s="26" t="s">
        <v>51</v>
      </c>
      <c r="I96" s="58" t="s">
        <v>13</v>
      </c>
      <c r="J96" s="59" t="s">
        <v>51</v>
      </c>
      <c r="K96" s="5"/>
      <c r="L96" s="5"/>
      <c r="M96" s="5"/>
    </row>
    <row r="97" spans="1:13" ht="12.75">
      <c r="A97" s="48"/>
      <c r="B97" s="11"/>
      <c r="C97" s="43"/>
      <c r="D97" s="78" t="s">
        <v>49</v>
      </c>
      <c r="E97" s="26" t="s">
        <v>50</v>
      </c>
      <c r="F97" s="30"/>
      <c r="G97" s="57" t="s">
        <v>50</v>
      </c>
      <c r="H97" s="26" t="s">
        <v>50</v>
      </c>
      <c r="I97" s="57" t="s">
        <v>50</v>
      </c>
      <c r="J97" s="59" t="s">
        <v>50</v>
      </c>
      <c r="K97" s="5"/>
      <c r="L97" s="5"/>
      <c r="M97" s="5"/>
    </row>
    <row r="98" spans="1:13" ht="12.75">
      <c r="A98" s="48"/>
      <c r="B98" s="14" t="s">
        <v>85</v>
      </c>
      <c r="C98" s="12"/>
      <c r="D98" s="61">
        <f>($G$19)</f>
        <v>4226.04276</v>
      </c>
      <c r="E98" s="62">
        <f>($H$19)</f>
        <v>14086.8092</v>
      </c>
      <c r="F98" s="207">
        <v>12</v>
      </c>
      <c r="G98" s="61">
        <f aca="true" t="shared" si="7" ref="G98:G109">(D98*F98)</f>
        <v>50712.51312</v>
      </c>
      <c r="H98" s="62">
        <f aca="true" t="shared" si="8" ref="H98:H109">(E98*F98)</f>
        <v>169041.71039999998</v>
      </c>
      <c r="I98" s="61">
        <f aca="true" t="shared" si="9" ref="I98:J109">(G98/264)</f>
        <v>192.09285272727274</v>
      </c>
      <c r="J98" s="64">
        <f t="shared" si="9"/>
        <v>640.309509090909</v>
      </c>
      <c r="K98" s="5"/>
      <c r="L98" s="5"/>
      <c r="M98" s="5"/>
    </row>
    <row r="99" spans="1:13" ht="12.75">
      <c r="A99" s="48"/>
      <c r="B99" s="14" t="s">
        <v>86</v>
      </c>
      <c r="C99" s="12"/>
      <c r="D99" s="61">
        <f>($G$20)</f>
        <v>2253.889472</v>
      </c>
      <c r="E99" s="62">
        <f>($H$20)</f>
        <v>11269.44736</v>
      </c>
      <c r="F99" s="207">
        <v>4</v>
      </c>
      <c r="G99" s="61">
        <f t="shared" si="7"/>
        <v>9015.557888</v>
      </c>
      <c r="H99" s="62">
        <f t="shared" si="8"/>
        <v>45077.78944</v>
      </c>
      <c r="I99" s="61">
        <f t="shared" si="9"/>
        <v>34.14984048484848</v>
      </c>
      <c r="J99" s="64">
        <f t="shared" si="9"/>
        <v>170.7492024242424</v>
      </c>
      <c r="K99" s="5"/>
      <c r="L99" s="5"/>
      <c r="M99" s="5"/>
    </row>
    <row r="100" spans="1:13" ht="12.75">
      <c r="A100" s="48"/>
      <c r="B100" s="14" t="s">
        <v>87</v>
      </c>
      <c r="C100" s="12"/>
      <c r="D100" s="61">
        <f>($G$21)</f>
        <v>3380.8342079999998</v>
      </c>
      <c r="E100" s="62">
        <f>($H$21)</f>
        <v>16904.171039999997</v>
      </c>
      <c r="F100" s="207">
        <v>3</v>
      </c>
      <c r="G100" s="61">
        <f t="shared" si="7"/>
        <v>10142.502623999999</v>
      </c>
      <c r="H100" s="62">
        <f t="shared" si="8"/>
        <v>50712.51311999999</v>
      </c>
      <c r="I100" s="61">
        <f t="shared" si="9"/>
        <v>38.41857054545454</v>
      </c>
      <c r="J100" s="64">
        <f t="shared" si="9"/>
        <v>192.09285272727269</v>
      </c>
      <c r="K100" s="5"/>
      <c r="L100" s="5"/>
      <c r="M100" s="5"/>
    </row>
    <row r="101" spans="1:13" ht="12.75">
      <c r="A101" s="48"/>
      <c r="B101" s="14" t="s">
        <v>88</v>
      </c>
      <c r="C101" s="12"/>
      <c r="D101" s="61">
        <f>($G$22)</f>
        <v>1408.68092</v>
      </c>
      <c r="E101" s="62">
        <f>($H$22)</f>
        <v>14086.8092</v>
      </c>
      <c r="F101" s="207">
        <v>2</v>
      </c>
      <c r="G101" s="61">
        <f t="shared" si="7"/>
        <v>2817.36184</v>
      </c>
      <c r="H101" s="62">
        <f t="shared" si="8"/>
        <v>28173.6184</v>
      </c>
      <c r="I101" s="61">
        <f t="shared" si="9"/>
        <v>10.67182515151515</v>
      </c>
      <c r="J101" s="64">
        <f t="shared" si="9"/>
        <v>106.71825151515151</v>
      </c>
      <c r="K101" s="5"/>
      <c r="L101" s="5"/>
      <c r="M101" s="5"/>
    </row>
    <row r="102" spans="1:13" ht="12.75">
      <c r="A102" s="48"/>
      <c r="B102" s="14" t="s">
        <v>89</v>
      </c>
      <c r="C102" s="12"/>
      <c r="D102" s="61">
        <f>($G$23)</f>
        <v>1126.944736</v>
      </c>
      <c r="E102" s="62">
        <f>($H$23)</f>
        <v>11269.44736</v>
      </c>
      <c r="F102" s="207">
        <v>2</v>
      </c>
      <c r="G102" s="61">
        <f t="shared" si="7"/>
        <v>2253.889472</v>
      </c>
      <c r="H102" s="62">
        <f t="shared" si="8"/>
        <v>22538.89472</v>
      </c>
      <c r="I102" s="61">
        <f t="shared" si="9"/>
        <v>8.53746012121212</v>
      </c>
      <c r="J102" s="64">
        <f t="shared" si="9"/>
        <v>85.3746012121212</v>
      </c>
      <c r="K102" s="5"/>
      <c r="L102" s="5"/>
      <c r="M102" s="5"/>
    </row>
    <row r="103" spans="1:13" ht="12.75">
      <c r="A103" s="48"/>
      <c r="B103" s="14" t="s">
        <v>90</v>
      </c>
      <c r="C103" s="12"/>
      <c r="D103" s="61">
        <f>($G$24)</f>
        <v>2840.0825</v>
      </c>
      <c r="E103" s="62">
        <f>($H$24)</f>
        <v>5680.165</v>
      </c>
      <c r="F103" s="207">
        <v>12</v>
      </c>
      <c r="G103" s="61">
        <f t="shared" si="7"/>
        <v>34080.99</v>
      </c>
      <c r="H103" s="62">
        <f t="shared" si="8"/>
        <v>68161.98</v>
      </c>
      <c r="I103" s="61">
        <f t="shared" si="9"/>
        <v>129.0946590909091</v>
      </c>
      <c r="J103" s="64">
        <f t="shared" si="9"/>
        <v>258.1893181818182</v>
      </c>
      <c r="K103" s="5"/>
      <c r="L103" s="5"/>
      <c r="M103" s="5"/>
    </row>
    <row r="104" spans="1:13" ht="12.75">
      <c r="A104" s="48"/>
      <c r="B104" s="14" t="s">
        <v>91</v>
      </c>
      <c r="C104" s="12"/>
      <c r="D104" s="61">
        <f>($G$25)</f>
        <v>6761.668416</v>
      </c>
      <c r="E104" s="62">
        <f>($H$25)</f>
        <v>22538.89472</v>
      </c>
      <c r="F104" s="207">
        <v>8</v>
      </c>
      <c r="G104" s="61">
        <f t="shared" si="7"/>
        <v>54093.347328</v>
      </c>
      <c r="H104" s="62">
        <f t="shared" si="8"/>
        <v>180311.15776</v>
      </c>
      <c r="I104" s="61">
        <f t="shared" si="9"/>
        <v>204.89904290909092</v>
      </c>
      <c r="J104" s="64">
        <f t="shared" si="9"/>
        <v>682.9968096969696</v>
      </c>
      <c r="K104" s="5"/>
      <c r="L104" s="5"/>
      <c r="M104" s="5"/>
    </row>
    <row r="105" spans="1:13" ht="12.75">
      <c r="A105" s="48"/>
      <c r="B105" s="14" t="s">
        <v>92</v>
      </c>
      <c r="C105" s="12"/>
      <c r="D105" s="61">
        <f>($G$26)</f>
        <v>5680.165</v>
      </c>
      <c r="E105" s="62">
        <f>($H$26)</f>
        <v>11360.33</v>
      </c>
      <c r="F105" s="207">
        <v>12</v>
      </c>
      <c r="G105" s="61">
        <f t="shared" si="7"/>
        <v>68161.98</v>
      </c>
      <c r="H105" s="62">
        <f t="shared" si="8"/>
        <v>136323.96</v>
      </c>
      <c r="I105" s="61">
        <f t="shared" si="9"/>
        <v>258.1893181818182</v>
      </c>
      <c r="J105" s="64">
        <f t="shared" si="9"/>
        <v>516.3786363636364</v>
      </c>
      <c r="K105" s="5"/>
      <c r="L105" s="5"/>
      <c r="M105" s="5"/>
    </row>
    <row r="106" spans="1:13" ht="12.75">
      <c r="A106" s="48"/>
      <c r="B106" s="14" t="s">
        <v>126</v>
      </c>
      <c r="C106" s="12"/>
      <c r="D106" s="61">
        <f>($G$27)</f>
        <v>194.772008</v>
      </c>
      <c r="E106" s="62">
        <f>($H$27)</f>
        <v>1947.72008</v>
      </c>
      <c r="F106" s="207">
        <v>2</v>
      </c>
      <c r="G106" s="61">
        <f t="shared" si="7"/>
        <v>389.544016</v>
      </c>
      <c r="H106" s="62">
        <f t="shared" si="8"/>
        <v>3895.44016</v>
      </c>
      <c r="I106" s="61">
        <f t="shared" si="9"/>
        <v>1.475545515151515</v>
      </c>
      <c r="J106" s="64">
        <f t="shared" si="9"/>
        <v>14.755455151515152</v>
      </c>
      <c r="K106" s="5"/>
      <c r="L106" s="5"/>
      <c r="M106" s="5"/>
    </row>
    <row r="107" spans="1:13" ht="12.75">
      <c r="A107" s="48"/>
      <c r="B107" s="14" t="s">
        <v>93</v>
      </c>
      <c r="C107" s="12"/>
      <c r="D107" s="61">
        <f>($G$28)</f>
        <v>845.2085519999999</v>
      </c>
      <c r="E107" s="62">
        <f>($H$28)</f>
        <v>8452.085519999999</v>
      </c>
      <c r="F107" s="207">
        <v>2</v>
      </c>
      <c r="G107" s="61">
        <f t="shared" si="7"/>
        <v>1690.4171039999999</v>
      </c>
      <c r="H107" s="62">
        <f t="shared" si="8"/>
        <v>16904.171039999997</v>
      </c>
      <c r="I107" s="61">
        <f t="shared" si="9"/>
        <v>6.4030950909090905</v>
      </c>
      <c r="J107" s="64">
        <f t="shared" si="9"/>
        <v>64.0309509090909</v>
      </c>
      <c r="K107" s="5"/>
      <c r="L107" s="5"/>
      <c r="M107" s="5"/>
    </row>
    <row r="108" spans="1:13" ht="12.75">
      <c r="A108" s="48"/>
      <c r="B108" s="14" t="s">
        <v>94</v>
      </c>
      <c r="C108" s="12"/>
      <c r="D108" s="61">
        <f>($G$29)</f>
        <v>845.2085519999999</v>
      </c>
      <c r="E108" s="62">
        <f>($H$29)</f>
        <v>8452.085519999999</v>
      </c>
      <c r="F108" s="207">
        <v>2</v>
      </c>
      <c r="G108" s="61">
        <f t="shared" si="7"/>
        <v>1690.4171039999999</v>
      </c>
      <c r="H108" s="62">
        <f t="shared" si="8"/>
        <v>16904.171039999997</v>
      </c>
      <c r="I108" s="61">
        <f t="shared" si="9"/>
        <v>6.4030950909090905</v>
      </c>
      <c r="J108" s="64">
        <f t="shared" si="9"/>
        <v>64.0309509090909</v>
      </c>
      <c r="K108" s="5"/>
      <c r="L108" s="5"/>
      <c r="M108" s="5"/>
    </row>
    <row r="109" spans="1:13" ht="12.75">
      <c r="A109" s="48"/>
      <c r="B109" s="14" t="s">
        <v>95</v>
      </c>
      <c r="C109" s="12"/>
      <c r="D109" s="61">
        <f>($G$30)</f>
        <v>1408.68092</v>
      </c>
      <c r="E109" s="62">
        <f>($H$30)</f>
        <v>14086.8092</v>
      </c>
      <c r="F109" s="207">
        <v>2</v>
      </c>
      <c r="G109" s="61">
        <f t="shared" si="7"/>
        <v>2817.36184</v>
      </c>
      <c r="H109" s="62">
        <f t="shared" si="8"/>
        <v>28173.6184</v>
      </c>
      <c r="I109" s="61">
        <f t="shared" si="9"/>
        <v>10.67182515151515</v>
      </c>
      <c r="J109" s="64">
        <f t="shared" si="9"/>
        <v>106.71825151515151</v>
      </c>
      <c r="K109" s="5"/>
      <c r="L109" s="5"/>
      <c r="M109" s="5"/>
    </row>
    <row r="110" spans="1:13" ht="12.75">
      <c r="A110" s="48"/>
      <c r="B110" s="14" t="s">
        <v>96</v>
      </c>
      <c r="C110" s="12"/>
      <c r="D110" s="61">
        <f>($G$31)</f>
        <v>3099.098024</v>
      </c>
      <c r="E110" s="62">
        <f>($H$31)</f>
        <v>30990.980239999997</v>
      </c>
      <c r="F110" s="207">
        <v>2</v>
      </c>
      <c r="G110" s="61">
        <f>(D110*F110)</f>
        <v>6198.196048</v>
      </c>
      <c r="H110" s="62">
        <f>(E110*F110)</f>
        <v>61981.960479999994</v>
      </c>
      <c r="I110" s="61">
        <f>(G110/264)</f>
        <v>23.47801533333333</v>
      </c>
      <c r="J110" s="64">
        <f>(H110/264)</f>
        <v>234.78015333333332</v>
      </c>
      <c r="K110" s="5"/>
      <c r="L110" s="5"/>
      <c r="M110" s="5"/>
    </row>
    <row r="111" spans="1:13" ht="12.75">
      <c r="A111" s="48"/>
      <c r="B111" s="14" t="s">
        <v>147</v>
      </c>
      <c r="C111" s="12"/>
      <c r="D111" s="61">
        <f>($G$32)</f>
        <v>4507.778944</v>
      </c>
      <c r="E111" s="62">
        <f>($H$32)</f>
        <v>22538.89472</v>
      </c>
      <c r="F111" s="207">
        <v>4</v>
      </c>
      <c r="G111" s="61">
        <f>(D111*F111)</f>
        <v>18031.115776</v>
      </c>
      <c r="H111" s="62">
        <f>(E111*F111)</f>
        <v>90155.57888</v>
      </c>
      <c r="I111" s="61">
        <f>(G111/264)</f>
        <v>68.29968096969696</v>
      </c>
      <c r="J111" s="64">
        <f>(H111/264)</f>
        <v>341.4984048484848</v>
      </c>
      <c r="K111" s="5"/>
      <c r="L111" s="5"/>
      <c r="M111" s="5"/>
    </row>
    <row r="112" spans="1:13" ht="13.5" thickBot="1">
      <c r="A112" s="48"/>
      <c r="B112" s="37" t="s">
        <v>3</v>
      </c>
      <c r="C112" s="38"/>
      <c r="D112" s="67">
        <f>SUM(D98:D111)</f>
        <v>38579.055012</v>
      </c>
      <c r="E112" s="67">
        <f>SUM(E98:E111)</f>
        <v>193664.64916</v>
      </c>
      <c r="F112" s="68"/>
      <c r="G112" s="66">
        <f>SUM(G98:G111)</f>
        <v>262095.19415999996</v>
      </c>
      <c r="H112" s="67">
        <f>SUM(H98:H111)</f>
        <v>918356.5638400001</v>
      </c>
      <c r="I112" s="66">
        <f>SUM(I98:I111)</f>
        <v>992.7848263636364</v>
      </c>
      <c r="J112" s="69">
        <f>SUM(J98:J111)</f>
        <v>3478.623347878787</v>
      </c>
      <c r="K112" s="5"/>
      <c r="L112" s="5"/>
      <c r="M112" s="5"/>
    </row>
    <row r="113" spans="1:13" ht="12.75">
      <c r="A113" s="48"/>
      <c r="B113" s="12" t="s">
        <v>142</v>
      </c>
      <c r="C113" s="12"/>
      <c r="D113" s="85"/>
      <c r="E113" s="85"/>
      <c r="F113" s="71"/>
      <c r="G113" s="71"/>
      <c r="H113" s="71"/>
      <c r="I113" s="71"/>
      <c r="J113" s="5"/>
      <c r="K113" s="5"/>
      <c r="L113" s="5"/>
      <c r="M113" s="5"/>
    </row>
    <row r="114" spans="1:13" ht="12.75">
      <c r="A114" s="48"/>
      <c r="B114" s="12" t="s">
        <v>187</v>
      </c>
      <c r="C114" s="12"/>
      <c r="D114" s="85"/>
      <c r="E114" s="85"/>
      <c r="F114" s="71"/>
      <c r="G114" s="71"/>
      <c r="H114" s="71"/>
      <c r="I114" s="71"/>
      <c r="J114" s="5"/>
      <c r="K114" s="5"/>
      <c r="L114" s="5"/>
      <c r="M114" s="5"/>
    </row>
    <row r="115" spans="1:13" ht="13.5" thickBot="1">
      <c r="A115" s="48"/>
      <c r="B115" s="12"/>
      <c r="C115" s="12"/>
      <c r="D115" s="85"/>
      <c r="E115" s="85"/>
      <c r="F115" s="71"/>
      <c r="G115" s="71"/>
      <c r="H115" s="71"/>
      <c r="I115" s="71"/>
      <c r="J115" s="5"/>
      <c r="K115" s="5"/>
      <c r="L115" s="5"/>
      <c r="M115" s="5"/>
    </row>
    <row r="116" spans="1:13" ht="15.75">
      <c r="A116" s="48"/>
      <c r="B116" s="72" t="s">
        <v>106</v>
      </c>
      <c r="C116" s="73"/>
      <c r="D116" s="73"/>
      <c r="E116" s="73"/>
      <c r="F116" s="73"/>
      <c r="G116" s="73"/>
      <c r="H116" s="73"/>
      <c r="I116" s="73"/>
      <c r="J116" s="73"/>
      <c r="K116" s="10"/>
      <c r="L116" s="5"/>
      <c r="M116" s="5"/>
    </row>
    <row r="117" spans="1:13" ht="13.5" thickBot="1">
      <c r="A117" s="48"/>
      <c r="B117" s="11" t="s">
        <v>48</v>
      </c>
      <c r="C117" s="43"/>
      <c r="D117" s="52" t="s">
        <v>56</v>
      </c>
      <c r="E117" s="75"/>
      <c r="F117" s="23" t="s">
        <v>193</v>
      </c>
      <c r="G117" s="27" t="s">
        <v>73</v>
      </c>
      <c r="H117" s="86" t="s">
        <v>61</v>
      </c>
      <c r="I117" s="87"/>
      <c r="J117" s="86" t="s">
        <v>62</v>
      </c>
      <c r="K117" s="56"/>
      <c r="L117" s="88"/>
      <c r="M117" s="26"/>
    </row>
    <row r="118" spans="1:13" ht="12.75">
      <c r="A118" s="48"/>
      <c r="B118" s="11"/>
      <c r="C118" s="43"/>
      <c r="D118" s="57" t="s">
        <v>13</v>
      </c>
      <c r="E118" s="26" t="s">
        <v>51</v>
      </c>
      <c r="F118" s="27" t="s">
        <v>236</v>
      </c>
      <c r="G118" s="27" t="s">
        <v>76</v>
      </c>
      <c r="H118" s="58" t="s">
        <v>13</v>
      </c>
      <c r="I118" s="26" t="s">
        <v>51</v>
      </c>
      <c r="J118" s="58" t="s">
        <v>13</v>
      </c>
      <c r="K118" s="59" t="s">
        <v>51</v>
      </c>
      <c r="L118" s="26"/>
      <c r="M118" s="78"/>
    </row>
    <row r="119" spans="1:13" ht="12.75">
      <c r="A119" s="48"/>
      <c r="B119" s="11"/>
      <c r="C119" s="43"/>
      <c r="D119" s="58" t="s">
        <v>49</v>
      </c>
      <c r="E119" s="26" t="s">
        <v>50</v>
      </c>
      <c r="F119" s="27" t="s">
        <v>237</v>
      </c>
      <c r="G119" s="89"/>
      <c r="H119" s="57" t="s">
        <v>50</v>
      </c>
      <c r="I119" s="26" t="s">
        <v>50</v>
      </c>
      <c r="J119" s="57" t="s">
        <v>50</v>
      </c>
      <c r="K119" s="59" t="s">
        <v>50</v>
      </c>
      <c r="L119" s="5"/>
      <c r="M119" s="5"/>
    </row>
    <row r="120" spans="1:13" ht="12.75">
      <c r="A120" s="48"/>
      <c r="B120" s="14" t="s">
        <v>85</v>
      </c>
      <c r="C120" s="12"/>
      <c r="D120" s="61">
        <f>($G$19)</f>
        <v>4226.04276</v>
      </c>
      <c r="E120" s="62">
        <f>($H$19)</f>
        <v>14086.8092</v>
      </c>
      <c r="F120" s="207">
        <v>25</v>
      </c>
      <c r="G120" s="90">
        <v>4</v>
      </c>
      <c r="H120" s="61">
        <f aca="true" t="shared" si="10" ref="H120:H133">(D120*G120)*(F120/100)</f>
        <v>4226.04276</v>
      </c>
      <c r="I120" s="62">
        <f aca="true" t="shared" si="11" ref="I120:I133">(E120*G120)*(F120/100)</f>
        <v>14086.8092</v>
      </c>
      <c r="J120" s="61">
        <f aca="true" t="shared" si="12" ref="J120:K131">(H120/264)</f>
        <v>16.00773772727273</v>
      </c>
      <c r="K120" s="64">
        <f t="shared" si="12"/>
        <v>53.359125757575754</v>
      </c>
      <c r="L120" s="5"/>
      <c r="M120" s="5"/>
    </row>
    <row r="121" spans="1:13" ht="12.75">
      <c r="A121" s="48"/>
      <c r="B121" s="14" t="s">
        <v>86</v>
      </c>
      <c r="C121" s="12"/>
      <c r="D121" s="61">
        <f>($G$20)</f>
        <v>2253.889472</v>
      </c>
      <c r="E121" s="62">
        <f>($H$20)</f>
        <v>11269.44736</v>
      </c>
      <c r="F121" s="207">
        <v>25</v>
      </c>
      <c r="G121" s="90">
        <v>3</v>
      </c>
      <c r="H121" s="61">
        <f t="shared" si="10"/>
        <v>1690.4171039999999</v>
      </c>
      <c r="I121" s="62">
        <f t="shared" si="11"/>
        <v>8452.08552</v>
      </c>
      <c r="J121" s="61">
        <f t="shared" si="12"/>
        <v>6.4030950909090905</v>
      </c>
      <c r="K121" s="64">
        <f t="shared" si="12"/>
        <v>32.01547545454546</v>
      </c>
      <c r="L121" s="5"/>
      <c r="M121" s="5"/>
    </row>
    <row r="122" spans="1:13" ht="12.75">
      <c r="A122" s="48"/>
      <c r="B122" s="14" t="s">
        <v>87</v>
      </c>
      <c r="C122" s="12"/>
      <c r="D122" s="61">
        <f>($G$21)</f>
        <v>3380.8342079999998</v>
      </c>
      <c r="E122" s="62">
        <f>($H$21)</f>
        <v>16904.171039999997</v>
      </c>
      <c r="F122" s="207">
        <v>25</v>
      </c>
      <c r="G122" s="90">
        <v>2</v>
      </c>
      <c r="H122" s="61">
        <f t="shared" si="10"/>
        <v>1690.4171039999999</v>
      </c>
      <c r="I122" s="62">
        <f t="shared" si="11"/>
        <v>8452.085519999999</v>
      </c>
      <c r="J122" s="61">
        <f t="shared" si="12"/>
        <v>6.4030950909090905</v>
      </c>
      <c r="K122" s="64">
        <f t="shared" si="12"/>
        <v>32.01547545454545</v>
      </c>
      <c r="L122" s="5"/>
      <c r="M122" s="5"/>
    </row>
    <row r="123" spans="1:13" ht="12.75">
      <c r="A123" s="48"/>
      <c r="B123" s="14" t="s">
        <v>88</v>
      </c>
      <c r="C123" s="12"/>
      <c r="D123" s="61">
        <f>($G$22)</f>
        <v>1408.68092</v>
      </c>
      <c r="E123" s="62">
        <f>($H$22)</f>
        <v>14086.8092</v>
      </c>
      <c r="F123" s="207">
        <v>25</v>
      </c>
      <c r="G123" s="90">
        <v>2</v>
      </c>
      <c r="H123" s="61">
        <f t="shared" si="10"/>
        <v>704.34046</v>
      </c>
      <c r="I123" s="62">
        <f t="shared" si="11"/>
        <v>7043.4046</v>
      </c>
      <c r="J123" s="61">
        <f t="shared" si="12"/>
        <v>2.6679562878787877</v>
      </c>
      <c r="K123" s="64">
        <f t="shared" si="12"/>
        <v>26.679562878787877</v>
      </c>
      <c r="L123" s="5"/>
      <c r="M123" s="5"/>
    </row>
    <row r="124" spans="1:13" ht="12.75">
      <c r="A124" s="48"/>
      <c r="B124" s="14" t="s">
        <v>89</v>
      </c>
      <c r="C124" s="12"/>
      <c r="D124" s="61">
        <f>($G$23)</f>
        <v>1126.944736</v>
      </c>
      <c r="E124" s="62">
        <f>($H$23)</f>
        <v>11269.44736</v>
      </c>
      <c r="F124" s="207">
        <v>25</v>
      </c>
      <c r="G124" s="90">
        <v>2</v>
      </c>
      <c r="H124" s="61">
        <f t="shared" si="10"/>
        <v>563.472368</v>
      </c>
      <c r="I124" s="62">
        <f t="shared" si="11"/>
        <v>5634.72368</v>
      </c>
      <c r="J124" s="61">
        <f t="shared" si="12"/>
        <v>2.13436503030303</v>
      </c>
      <c r="K124" s="64">
        <f t="shared" si="12"/>
        <v>21.3436503030303</v>
      </c>
      <c r="L124" s="5"/>
      <c r="M124" s="5"/>
    </row>
    <row r="125" spans="1:13" ht="12.75">
      <c r="A125" s="48"/>
      <c r="B125" s="14" t="s">
        <v>90</v>
      </c>
      <c r="C125" s="12"/>
      <c r="D125" s="61">
        <f>($G$24)</f>
        <v>2840.0825</v>
      </c>
      <c r="E125" s="62">
        <f>($H$24)</f>
        <v>5680.165</v>
      </c>
      <c r="F125" s="207">
        <v>50</v>
      </c>
      <c r="G125" s="90">
        <v>2</v>
      </c>
      <c r="H125" s="61">
        <f t="shared" si="10"/>
        <v>2840.0825</v>
      </c>
      <c r="I125" s="62">
        <f t="shared" si="11"/>
        <v>5680.165</v>
      </c>
      <c r="J125" s="61">
        <f t="shared" si="12"/>
        <v>10.757888257575758</v>
      </c>
      <c r="K125" s="64">
        <f t="shared" si="12"/>
        <v>21.515776515151515</v>
      </c>
      <c r="L125" s="5"/>
      <c r="M125" s="5"/>
    </row>
    <row r="126" spans="1:13" ht="12.75">
      <c r="A126" s="48"/>
      <c r="B126" s="14" t="s">
        <v>91</v>
      </c>
      <c r="C126" s="12"/>
      <c r="D126" s="61">
        <f>($G$25)</f>
        <v>6761.668416</v>
      </c>
      <c r="E126" s="62">
        <f>($H$25)</f>
        <v>22538.89472</v>
      </c>
      <c r="F126" s="207">
        <v>25</v>
      </c>
      <c r="G126" s="90">
        <v>4</v>
      </c>
      <c r="H126" s="61">
        <f t="shared" si="10"/>
        <v>6761.668416</v>
      </c>
      <c r="I126" s="62">
        <f t="shared" si="11"/>
        <v>22538.89472</v>
      </c>
      <c r="J126" s="61">
        <f t="shared" si="12"/>
        <v>25.612380363636365</v>
      </c>
      <c r="K126" s="64">
        <f t="shared" si="12"/>
        <v>85.3746012121212</v>
      </c>
      <c r="L126" s="5"/>
      <c r="M126" s="5"/>
    </row>
    <row r="127" spans="1:13" ht="12.75">
      <c r="A127" s="48"/>
      <c r="B127" s="14" t="s">
        <v>92</v>
      </c>
      <c r="C127" s="12"/>
      <c r="D127" s="61">
        <f>($G$26)</f>
        <v>5680.165</v>
      </c>
      <c r="E127" s="62">
        <f>($H$26)</f>
        <v>11360.33</v>
      </c>
      <c r="F127" s="207">
        <v>50</v>
      </c>
      <c r="G127" s="90">
        <v>2</v>
      </c>
      <c r="H127" s="61">
        <f t="shared" si="10"/>
        <v>5680.165</v>
      </c>
      <c r="I127" s="62">
        <f t="shared" si="11"/>
        <v>11360.33</v>
      </c>
      <c r="J127" s="61">
        <f t="shared" si="12"/>
        <v>21.515776515151515</v>
      </c>
      <c r="K127" s="64">
        <f t="shared" si="12"/>
        <v>43.03155303030303</v>
      </c>
      <c r="L127" s="5"/>
      <c r="M127" s="5"/>
    </row>
    <row r="128" spans="1:13" ht="12.75">
      <c r="A128" s="48"/>
      <c r="B128" s="14" t="s">
        <v>126</v>
      </c>
      <c r="C128" s="12"/>
      <c r="D128" s="61">
        <f>($G$27)</f>
        <v>194.772008</v>
      </c>
      <c r="E128" s="62">
        <f>($H$27)</f>
        <v>1947.72008</v>
      </c>
      <c r="F128" s="207">
        <v>25</v>
      </c>
      <c r="G128" s="90">
        <v>2</v>
      </c>
      <c r="H128" s="61">
        <f t="shared" si="10"/>
        <v>97.386004</v>
      </c>
      <c r="I128" s="62">
        <f t="shared" si="11"/>
        <v>973.86004</v>
      </c>
      <c r="J128" s="61">
        <f t="shared" si="12"/>
        <v>0.3688863787878788</v>
      </c>
      <c r="K128" s="64">
        <f t="shared" si="12"/>
        <v>3.688863787878788</v>
      </c>
      <c r="L128" s="5"/>
      <c r="M128" s="5"/>
    </row>
    <row r="129" spans="1:13" ht="12.75">
      <c r="A129" s="48"/>
      <c r="B129" s="14" t="s">
        <v>93</v>
      </c>
      <c r="C129" s="12"/>
      <c r="D129" s="61">
        <f>($G$28)</f>
        <v>845.2085519999999</v>
      </c>
      <c r="E129" s="62">
        <f>($H$28)</f>
        <v>8452.085519999999</v>
      </c>
      <c r="F129" s="207">
        <v>25</v>
      </c>
      <c r="G129" s="90">
        <v>2</v>
      </c>
      <c r="H129" s="61">
        <f t="shared" si="10"/>
        <v>422.60427599999997</v>
      </c>
      <c r="I129" s="62">
        <f t="shared" si="11"/>
        <v>4226.042759999999</v>
      </c>
      <c r="J129" s="61">
        <f t="shared" si="12"/>
        <v>1.6007737727272726</v>
      </c>
      <c r="K129" s="64">
        <f t="shared" si="12"/>
        <v>16.007737727272726</v>
      </c>
      <c r="L129" s="5"/>
      <c r="M129" s="5"/>
    </row>
    <row r="130" spans="1:13" ht="12.75">
      <c r="A130" s="48"/>
      <c r="B130" s="14" t="s">
        <v>94</v>
      </c>
      <c r="C130" s="12"/>
      <c r="D130" s="61">
        <f>($G$29)</f>
        <v>845.2085519999999</v>
      </c>
      <c r="E130" s="62">
        <f>($H$29)</f>
        <v>8452.085519999999</v>
      </c>
      <c r="F130" s="207">
        <v>25</v>
      </c>
      <c r="G130" s="90">
        <v>2</v>
      </c>
      <c r="H130" s="61">
        <f t="shared" si="10"/>
        <v>422.60427599999997</v>
      </c>
      <c r="I130" s="62">
        <f t="shared" si="11"/>
        <v>4226.042759999999</v>
      </c>
      <c r="J130" s="61">
        <f t="shared" si="12"/>
        <v>1.6007737727272726</v>
      </c>
      <c r="K130" s="64">
        <f t="shared" si="12"/>
        <v>16.007737727272726</v>
      </c>
      <c r="L130" s="5"/>
      <c r="M130" s="5"/>
    </row>
    <row r="131" spans="1:13" ht="12.75">
      <c r="A131" s="48"/>
      <c r="B131" s="14" t="s">
        <v>95</v>
      </c>
      <c r="C131" s="12"/>
      <c r="D131" s="61">
        <f>($G$30)</f>
        <v>1408.68092</v>
      </c>
      <c r="E131" s="62">
        <f>($H$30)</f>
        <v>14086.8092</v>
      </c>
      <c r="F131" s="207">
        <v>25</v>
      </c>
      <c r="G131" s="90">
        <v>2</v>
      </c>
      <c r="H131" s="61">
        <f t="shared" si="10"/>
        <v>704.34046</v>
      </c>
      <c r="I131" s="62">
        <f t="shared" si="11"/>
        <v>7043.4046</v>
      </c>
      <c r="J131" s="61">
        <f t="shared" si="12"/>
        <v>2.6679562878787877</v>
      </c>
      <c r="K131" s="64">
        <f t="shared" si="12"/>
        <v>26.679562878787877</v>
      </c>
      <c r="L131" s="5"/>
      <c r="M131" s="5"/>
    </row>
    <row r="132" spans="1:13" ht="12.75">
      <c r="A132" s="48"/>
      <c r="B132" s="14" t="s">
        <v>96</v>
      </c>
      <c r="C132" s="12"/>
      <c r="D132" s="61">
        <f>($G$31)</f>
        <v>3099.098024</v>
      </c>
      <c r="E132" s="62">
        <f>($H$31)</f>
        <v>30990.980239999997</v>
      </c>
      <c r="F132" s="207">
        <v>25</v>
      </c>
      <c r="G132" s="90">
        <v>2</v>
      </c>
      <c r="H132" s="61">
        <f t="shared" si="10"/>
        <v>1549.549012</v>
      </c>
      <c r="I132" s="62">
        <f t="shared" si="11"/>
        <v>15495.490119999999</v>
      </c>
      <c r="J132" s="61">
        <f>(H132/264)</f>
        <v>5.869503833333333</v>
      </c>
      <c r="K132" s="64">
        <f>(I132/264)</f>
        <v>58.69503833333333</v>
      </c>
      <c r="L132" s="5"/>
      <c r="M132" s="5"/>
    </row>
    <row r="133" spans="1:13" ht="12.75">
      <c r="A133" s="48"/>
      <c r="B133" s="14" t="s">
        <v>147</v>
      </c>
      <c r="C133" s="12"/>
      <c r="D133" s="61">
        <f>($G$32)</f>
        <v>4507.778944</v>
      </c>
      <c r="E133" s="62">
        <f>($H$32)</f>
        <v>22538.89472</v>
      </c>
      <c r="F133" s="207">
        <v>25</v>
      </c>
      <c r="G133" s="90">
        <v>2</v>
      </c>
      <c r="H133" s="61">
        <f t="shared" si="10"/>
        <v>2253.889472</v>
      </c>
      <c r="I133" s="62">
        <f t="shared" si="11"/>
        <v>11269.44736</v>
      </c>
      <c r="J133" s="61">
        <f>(H133/264)</f>
        <v>8.53746012121212</v>
      </c>
      <c r="K133" s="64">
        <f>(I133/264)</f>
        <v>42.6873006060606</v>
      </c>
      <c r="L133" s="5"/>
      <c r="M133" s="5"/>
    </row>
    <row r="134" spans="1:13" ht="13.5" thickBot="1">
      <c r="A134" s="48"/>
      <c r="B134" s="37" t="s">
        <v>3</v>
      </c>
      <c r="C134" s="38"/>
      <c r="D134" s="67">
        <f>SUM(D120:D133)</f>
        <v>38579.055012</v>
      </c>
      <c r="E134" s="67">
        <f>SUM(E120:E133)</f>
        <v>193664.64916</v>
      </c>
      <c r="F134" s="91"/>
      <c r="G134" s="68"/>
      <c r="H134" s="66">
        <f>SUM(H120:H133)</f>
        <v>29606.979212</v>
      </c>
      <c r="I134" s="67">
        <f>SUM(I120:I133)</f>
        <v>126482.78588</v>
      </c>
      <c r="J134" s="66">
        <f>SUM(J120:J133)</f>
        <v>112.14764853030303</v>
      </c>
      <c r="K134" s="69">
        <f>SUM(K120:K133)</f>
        <v>479.1014616666667</v>
      </c>
      <c r="L134" s="5"/>
      <c r="M134" s="5"/>
    </row>
    <row r="135" spans="1:13" ht="12.75">
      <c r="A135" s="48"/>
      <c r="B135" s="12" t="s">
        <v>142</v>
      </c>
      <c r="C135" s="12"/>
      <c r="D135" s="62"/>
      <c r="E135" s="62"/>
      <c r="F135" s="63"/>
      <c r="G135" s="62"/>
      <c r="H135" s="62"/>
      <c r="I135" s="62"/>
      <c r="J135" s="62"/>
      <c r="K135" s="5"/>
      <c r="L135" s="5"/>
      <c r="M135" s="5"/>
    </row>
    <row r="136" spans="1:13" ht="12.75">
      <c r="A136" s="48"/>
      <c r="B136" s="12" t="s">
        <v>141</v>
      </c>
      <c r="C136" s="12"/>
      <c r="D136" s="85"/>
      <c r="E136" s="85"/>
      <c r="F136" s="71"/>
      <c r="G136" s="71"/>
      <c r="H136" s="71"/>
      <c r="I136" s="71"/>
      <c r="J136" s="5"/>
      <c r="K136" s="5"/>
      <c r="L136" s="5"/>
      <c r="M136" s="5"/>
    </row>
    <row r="137" spans="1:13" ht="12.75">
      <c r="A137" s="48"/>
      <c r="B137" s="12" t="s">
        <v>238</v>
      </c>
      <c r="C137" s="12"/>
      <c r="D137" s="85"/>
      <c r="E137" s="85"/>
      <c r="F137" s="71"/>
      <c r="G137" s="71"/>
      <c r="H137" s="71"/>
      <c r="I137" s="71"/>
      <c r="J137" s="5"/>
      <c r="K137" s="5"/>
      <c r="L137" s="5"/>
      <c r="M137" s="5"/>
    </row>
    <row r="138" spans="1:13" ht="12.75">
      <c r="A138" s="48"/>
      <c r="B138" s="12" t="s">
        <v>239</v>
      </c>
      <c r="C138" s="12"/>
      <c r="D138" s="85"/>
      <c r="E138" s="85"/>
      <c r="F138" s="71"/>
      <c r="G138" s="71"/>
      <c r="H138" s="71"/>
      <c r="I138" s="71"/>
      <c r="J138" s="5"/>
      <c r="K138" s="5"/>
      <c r="L138" s="5"/>
      <c r="M138" s="5"/>
    </row>
    <row r="139" spans="1:13" ht="13.5" thickBot="1">
      <c r="A139" s="48"/>
      <c r="B139" s="48"/>
      <c r="C139" s="71"/>
      <c r="D139" s="71"/>
      <c r="E139" s="71"/>
      <c r="F139" s="71"/>
      <c r="G139" s="71"/>
      <c r="H139" s="71"/>
      <c r="I139" s="71"/>
      <c r="J139" s="5"/>
      <c r="K139" s="5"/>
      <c r="L139" s="5"/>
      <c r="M139" s="5"/>
    </row>
    <row r="140" spans="1:13" ht="15.75">
      <c r="A140" s="48"/>
      <c r="B140" s="22" t="s">
        <v>104</v>
      </c>
      <c r="C140" s="9"/>
      <c r="D140" s="9"/>
      <c r="E140" s="9"/>
      <c r="F140" s="9"/>
      <c r="G140" s="9"/>
      <c r="H140" s="9"/>
      <c r="I140" s="9"/>
      <c r="J140" s="10"/>
      <c r="K140" s="5"/>
      <c r="L140" s="5"/>
      <c r="M140" s="5"/>
    </row>
    <row r="141" spans="1:13" ht="13.5" thickBot="1">
      <c r="A141" s="48"/>
      <c r="B141" s="11" t="s">
        <v>48</v>
      </c>
      <c r="C141" s="43"/>
      <c r="D141" s="52" t="s">
        <v>56</v>
      </c>
      <c r="E141" s="92"/>
      <c r="F141" s="26" t="s">
        <v>57</v>
      </c>
      <c r="G141" s="26" t="s">
        <v>138</v>
      </c>
      <c r="H141" s="26" t="s">
        <v>59</v>
      </c>
      <c r="I141" s="76" t="s">
        <v>140</v>
      </c>
      <c r="J141" s="77"/>
      <c r="K141" s="5"/>
      <c r="L141" s="5"/>
      <c r="M141" s="5"/>
    </row>
    <row r="142" spans="1:13" ht="12.75">
      <c r="A142" s="48"/>
      <c r="B142" s="11"/>
      <c r="C142" s="43"/>
      <c r="D142" s="57" t="s">
        <v>13</v>
      </c>
      <c r="E142" s="93" t="s">
        <v>51</v>
      </c>
      <c r="F142" s="26" t="s">
        <v>58</v>
      </c>
      <c r="G142" s="26"/>
      <c r="H142" s="26" t="s">
        <v>139</v>
      </c>
      <c r="I142" s="26" t="s">
        <v>60</v>
      </c>
      <c r="J142" s="59" t="s">
        <v>55</v>
      </c>
      <c r="K142" s="5"/>
      <c r="L142" s="5"/>
      <c r="M142" s="5"/>
    </row>
    <row r="143" spans="1:13" ht="12.75">
      <c r="A143" s="48"/>
      <c r="B143" s="11"/>
      <c r="C143" s="43"/>
      <c r="D143" s="58" t="s">
        <v>49</v>
      </c>
      <c r="E143" s="93" t="s">
        <v>50</v>
      </c>
      <c r="F143" s="26" t="s">
        <v>129</v>
      </c>
      <c r="G143" s="26"/>
      <c r="H143" s="26"/>
      <c r="I143" s="26" t="s">
        <v>50</v>
      </c>
      <c r="J143" s="59"/>
      <c r="K143" s="5"/>
      <c r="L143" s="5"/>
      <c r="M143" s="5"/>
    </row>
    <row r="144" spans="1:13" ht="12.75">
      <c r="A144" s="48"/>
      <c r="B144" s="14" t="s">
        <v>85</v>
      </c>
      <c r="C144" s="12"/>
      <c r="D144" s="61">
        <f>($G$19)</f>
        <v>4226.04276</v>
      </c>
      <c r="E144" s="94">
        <f>($H$19)</f>
        <v>14086.8092</v>
      </c>
      <c r="F144" s="207">
        <v>0</v>
      </c>
      <c r="G144" s="63">
        <v>0</v>
      </c>
      <c r="H144" s="63">
        <v>1.05</v>
      </c>
      <c r="I144" s="62">
        <f aca="true" t="shared" si="13" ref="I144:I157">(D144*(F144/100)*(G144/365)*H144)</f>
        <v>0</v>
      </c>
      <c r="J144" s="64">
        <f aca="true" t="shared" si="14" ref="J144:J157">(E144*(F144/100)*(G144/365)*H144)</f>
        <v>0</v>
      </c>
      <c r="K144" s="5"/>
      <c r="L144" s="5"/>
      <c r="M144" s="5"/>
    </row>
    <row r="145" spans="1:13" ht="12.75">
      <c r="A145" s="48"/>
      <c r="B145" s="14" t="s">
        <v>86</v>
      </c>
      <c r="C145" s="12"/>
      <c r="D145" s="61">
        <f>($G$20)</f>
        <v>2253.889472</v>
      </c>
      <c r="E145" s="94">
        <f>($H$20)</f>
        <v>11269.44736</v>
      </c>
      <c r="F145" s="207">
        <v>2</v>
      </c>
      <c r="G145" s="63">
        <v>10</v>
      </c>
      <c r="H145" s="63">
        <v>1.05</v>
      </c>
      <c r="I145" s="62">
        <f t="shared" si="13"/>
        <v>1.2967583263561642</v>
      </c>
      <c r="J145" s="64">
        <f t="shared" si="14"/>
        <v>6.483791631780822</v>
      </c>
      <c r="K145" s="5"/>
      <c r="L145" s="5"/>
      <c r="M145" s="5"/>
    </row>
    <row r="146" spans="1:13" ht="12.75">
      <c r="A146" s="48"/>
      <c r="B146" s="14" t="s">
        <v>87</v>
      </c>
      <c r="C146" s="12"/>
      <c r="D146" s="61">
        <f>($G$21)</f>
        <v>3380.8342079999998</v>
      </c>
      <c r="E146" s="94">
        <f>($H$21)</f>
        <v>16904.171039999997</v>
      </c>
      <c r="F146" s="207">
        <v>0</v>
      </c>
      <c r="G146" s="63">
        <v>0</v>
      </c>
      <c r="H146" s="63">
        <v>1.05</v>
      </c>
      <c r="I146" s="62">
        <f t="shared" si="13"/>
        <v>0</v>
      </c>
      <c r="J146" s="64">
        <f t="shared" si="14"/>
        <v>0</v>
      </c>
      <c r="K146" s="5"/>
      <c r="L146" s="5"/>
      <c r="M146" s="5"/>
    </row>
    <row r="147" spans="1:13" ht="12.75">
      <c r="A147" s="48"/>
      <c r="B147" s="14" t="s">
        <v>88</v>
      </c>
      <c r="C147" s="12"/>
      <c r="D147" s="61">
        <f>($G$22)</f>
        <v>1408.68092</v>
      </c>
      <c r="E147" s="94">
        <f>($H$22)</f>
        <v>14086.8092</v>
      </c>
      <c r="F147" s="207">
        <v>0</v>
      </c>
      <c r="G147" s="63">
        <v>0</v>
      </c>
      <c r="H147" s="63">
        <v>1.05</v>
      </c>
      <c r="I147" s="62">
        <f t="shared" si="13"/>
        <v>0</v>
      </c>
      <c r="J147" s="64">
        <f t="shared" si="14"/>
        <v>0</v>
      </c>
      <c r="K147" s="5"/>
      <c r="L147" s="5"/>
      <c r="M147" s="5"/>
    </row>
    <row r="148" spans="1:13" ht="12.75">
      <c r="A148" s="48"/>
      <c r="B148" s="14" t="s">
        <v>89</v>
      </c>
      <c r="C148" s="12"/>
      <c r="D148" s="61">
        <f>($G$23)</f>
        <v>1126.944736</v>
      </c>
      <c r="E148" s="94">
        <f>($H$23)</f>
        <v>11269.44736</v>
      </c>
      <c r="F148" s="207">
        <v>1</v>
      </c>
      <c r="G148" s="63">
        <v>10</v>
      </c>
      <c r="H148" s="63">
        <v>1.05</v>
      </c>
      <c r="I148" s="62">
        <f t="shared" si="13"/>
        <v>0.32418958158904104</v>
      </c>
      <c r="J148" s="64">
        <f t="shared" si="14"/>
        <v>3.241895815890411</v>
      </c>
      <c r="K148" s="5"/>
      <c r="L148" s="5"/>
      <c r="M148" s="5"/>
    </row>
    <row r="149" spans="1:13" ht="12.75">
      <c r="A149" s="48"/>
      <c r="B149" s="14" t="s">
        <v>90</v>
      </c>
      <c r="C149" s="12"/>
      <c r="D149" s="61">
        <f>($G$24)</f>
        <v>2840.0825</v>
      </c>
      <c r="E149" s="94">
        <f>($H$24)</f>
        <v>5680.165</v>
      </c>
      <c r="F149" s="207">
        <v>15</v>
      </c>
      <c r="G149" s="63">
        <v>20</v>
      </c>
      <c r="H149" s="63">
        <v>1.05</v>
      </c>
      <c r="I149" s="62">
        <f t="shared" si="13"/>
        <v>24.510301027397258</v>
      </c>
      <c r="J149" s="64">
        <f t="shared" si="14"/>
        <v>49.020602054794516</v>
      </c>
      <c r="K149" s="5"/>
      <c r="L149" s="5"/>
      <c r="M149" s="5"/>
    </row>
    <row r="150" spans="1:13" ht="12.75">
      <c r="A150" s="48"/>
      <c r="B150" s="14" t="s">
        <v>91</v>
      </c>
      <c r="C150" s="12"/>
      <c r="D150" s="61">
        <f>($G$25)</f>
        <v>6761.668416</v>
      </c>
      <c r="E150" s="94">
        <f>($H$25)</f>
        <v>22538.89472</v>
      </c>
      <c r="F150" s="207">
        <v>5</v>
      </c>
      <c r="G150" s="63">
        <v>15</v>
      </c>
      <c r="H150" s="63">
        <v>1.05</v>
      </c>
      <c r="I150" s="62">
        <f t="shared" si="13"/>
        <v>14.588531171506851</v>
      </c>
      <c r="J150" s="64">
        <f t="shared" si="14"/>
        <v>48.62843723835617</v>
      </c>
      <c r="K150" s="5"/>
      <c r="L150" s="5"/>
      <c r="M150" s="5"/>
    </row>
    <row r="151" spans="1:13" ht="12.75">
      <c r="A151" s="48"/>
      <c r="B151" s="14" t="s">
        <v>92</v>
      </c>
      <c r="C151" s="12"/>
      <c r="D151" s="61">
        <f>($G$26)</f>
        <v>5680.165</v>
      </c>
      <c r="E151" s="94">
        <f>($H$26)</f>
        <v>11360.33</v>
      </c>
      <c r="F151" s="207">
        <v>12</v>
      </c>
      <c r="G151" s="63">
        <v>10</v>
      </c>
      <c r="H151" s="63">
        <v>1.05</v>
      </c>
      <c r="I151" s="62">
        <f t="shared" si="13"/>
        <v>19.608240821917803</v>
      </c>
      <c r="J151" s="64">
        <f t="shared" si="14"/>
        <v>39.21648164383561</v>
      </c>
      <c r="K151" s="5"/>
      <c r="L151" s="5"/>
      <c r="M151" s="5"/>
    </row>
    <row r="152" spans="1:13" ht="12.75">
      <c r="A152" s="48"/>
      <c r="B152" s="14" t="s">
        <v>126</v>
      </c>
      <c r="C152" s="12"/>
      <c r="D152" s="61">
        <f>($G$27)</f>
        <v>194.772008</v>
      </c>
      <c r="E152" s="94">
        <f>($H$27)</f>
        <v>1947.72008</v>
      </c>
      <c r="F152" s="207">
        <v>1</v>
      </c>
      <c r="G152" s="63">
        <v>10</v>
      </c>
      <c r="H152" s="63">
        <v>1.05</v>
      </c>
      <c r="I152" s="62">
        <f t="shared" si="13"/>
        <v>0.05603030367123288</v>
      </c>
      <c r="J152" s="64">
        <f t="shared" si="14"/>
        <v>0.5603030367123288</v>
      </c>
      <c r="K152" s="5"/>
      <c r="L152" s="5"/>
      <c r="M152" s="5"/>
    </row>
    <row r="153" spans="1:13" ht="12.75">
      <c r="A153" s="48"/>
      <c r="B153" s="14" t="s">
        <v>93</v>
      </c>
      <c r="C153" s="12"/>
      <c r="D153" s="61">
        <f>($G$28)</f>
        <v>845.2085519999999</v>
      </c>
      <c r="E153" s="94">
        <f>($H$28)</f>
        <v>8452.085519999999</v>
      </c>
      <c r="F153" s="207">
        <v>1</v>
      </c>
      <c r="G153" s="63">
        <v>10</v>
      </c>
      <c r="H153" s="63">
        <v>1.05</v>
      </c>
      <c r="I153" s="62">
        <f t="shared" si="13"/>
        <v>0.2431421861917808</v>
      </c>
      <c r="J153" s="64">
        <f t="shared" si="14"/>
        <v>2.431421861917808</v>
      </c>
      <c r="K153" s="5"/>
      <c r="L153" s="5"/>
      <c r="M153" s="5"/>
    </row>
    <row r="154" spans="1:13" ht="12.75">
      <c r="A154" s="48"/>
      <c r="B154" s="14" t="s">
        <v>94</v>
      </c>
      <c r="C154" s="12"/>
      <c r="D154" s="61">
        <f>($G$29)</f>
        <v>845.2085519999999</v>
      </c>
      <c r="E154" s="94">
        <f>($H$29)</f>
        <v>8452.085519999999</v>
      </c>
      <c r="F154" s="207">
        <v>1</v>
      </c>
      <c r="G154" s="63">
        <v>10</v>
      </c>
      <c r="H154" s="63">
        <v>1.05</v>
      </c>
      <c r="I154" s="62">
        <f t="shared" si="13"/>
        <v>0.2431421861917808</v>
      </c>
      <c r="J154" s="64">
        <f t="shared" si="14"/>
        <v>2.431421861917808</v>
      </c>
      <c r="K154" s="5"/>
      <c r="L154" s="5"/>
      <c r="M154" s="5"/>
    </row>
    <row r="155" spans="1:13" ht="12.75">
      <c r="A155" s="48"/>
      <c r="B155" s="14" t="s">
        <v>95</v>
      </c>
      <c r="C155" s="12"/>
      <c r="D155" s="61">
        <f>($G$30)</f>
        <v>1408.68092</v>
      </c>
      <c r="E155" s="94">
        <f>($H$30)</f>
        <v>14086.8092</v>
      </c>
      <c r="F155" s="207">
        <v>1</v>
      </c>
      <c r="G155" s="63">
        <v>10</v>
      </c>
      <c r="H155" s="63">
        <v>1.05</v>
      </c>
      <c r="I155" s="62">
        <f t="shared" si="13"/>
        <v>0.4052369769863014</v>
      </c>
      <c r="J155" s="64">
        <f t="shared" si="14"/>
        <v>4.052369769863013</v>
      </c>
      <c r="K155" s="5"/>
      <c r="L155" s="5"/>
      <c r="M155" s="5"/>
    </row>
    <row r="156" spans="1:13" ht="12.75">
      <c r="A156" s="48"/>
      <c r="B156" s="14" t="s">
        <v>96</v>
      </c>
      <c r="C156" s="12"/>
      <c r="D156" s="61">
        <f>($G$31)</f>
        <v>3099.098024</v>
      </c>
      <c r="E156" s="94">
        <f>($H$31)</f>
        <v>30990.980239999997</v>
      </c>
      <c r="F156" s="207">
        <v>1</v>
      </c>
      <c r="G156" s="63">
        <v>10</v>
      </c>
      <c r="H156" s="63">
        <v>1.05</v>
      </c>
      <c r="I156" s="62">
        <f t="shared" si="13"/>
        <v>0.8915213493698629</v>
      </c>
      <c r="J156" s="64">
        <f t="shared" si="14"/>
        <v>8.915213493698628</v>
      </c>
      <c r="K156" s="5"/>
      <c r="L156" s="5"/>
      <c r="M156" s="5"/>
    </row>
    <row r="157" spans="1:13" ht="12.75">
      <c r="A157" s="48"/>
      <c r="B157" s="14" t="s">
        <v>147</v>
      </c>
      <c r="C157" s="12"/>
      <c r="D157" s="95">
        <f>($G$32)</f>
        <v>4507.778944</v>
      </c>
      <c r="E157" s="96">
        <f>($H$32)</f>
        <v>22538.89472</v>
      </c>
      <c r="F157" s="207">
        <v>3</v>
      </c>
      <c r="G157" s="63">
        <v>10</v>
      </c>
      <c r="H157" s="63">
        <v>1.05</v>
      </c>
      <c r="I157" s="62">
        <f t="shared" si="13"/>
        <v>3.8902749790684927</v>
      </c>
      <c r="J157" s="64">
        <f t="shared" si="14"/>
        <v>19.451374895342468</v>
      </c>
      <c r="K157" s="5"/>
      <c r="L157" s="5"/>
      <c r="M157" s="5"/>
    </row>
    <row r="158" spans="1:13" ht="13.5" thickBot="1">
      <c r="A158" s="48"/>
      <c r="B158" s="37" t="s">
        <v>3</v>
      </c>
      <c r="C158" s="38"/>
      <c r="D158" s="97">
        <f>SUM(D144:D157)</f>
        <v>38579.055012</v>
      </c>
      <c r="E158" s="67">
        <f>SUM(E144:E157)</f>
        <v>193664.64916</v>
      </c>
      <c r="F158" s="81"/>
      <c r="G158" s="81"/>
      <c r="H158" s="81"/>
      <c r="I158" s="67">
        <f>SUM(I144:I157)</f>
        <v>66.05736891024657</v>
      </c>
      <c r="J158" s="69">
        <f>SUM(J144:J157)</f>
        <v>184.4333133041096</v>
      </c>
      <c r="K158" s="5"/>
      <c r="L158" s="5"/>
      <c r="M158" s="5"/>
    </row>
    <row r="159" spans="1:13" ht="12.75">
      <c r="A159" s="48"/>
      <c r="B159" s="43" t="s">
        <v>186</v>
      </c>
      <c r="C159" s="12"/>
      <c r="D159" s="62"/>
      <c r="E159" s="62"/>
      <c r="F159" s="63"/>
      <c r="G159" s="63"/>
      <c r="H159" s="63"/>
      <c r="I159" s="62"/>
      <c r="J159" s="62"/>
      <c r="K159" s="5"/>
      <c r="L159" s="5"/>
      <c r="M159" s="5"/>
    </row>
    <row r="160" spans="1:13" ht="12.75">
      <c r="A160" s="48"/>
      <c r="B160" s="5" t="s">
        <v>130</v>
      </c>
      <c r="C160" s="12"/>
      <c r="D160" s="85"/>
      <c r="E160" s="85"/>
      <c r="F160" s="71"/>
      <c r="G160" s="71"/>
      <c r="H160" s="71"/>
      <c r="I160" s="71"/>
      <c r="J160" s="5"/>
      <c r="K160" s="5"/>
      <c r="L160" s="5"/>
      <c r="M160" s="5"/>
    </row>
    <row r="161" spans="1:13" ht="12.75">
      <c r="A161" s="48"/>
      <c r="B161" s="5" t="s">
        <v>134</v>
      </c>
      <c r="C161" s="12"/>
      <c r="D161" s="62"/>
      <c r="E161" s="62"/>
      <c r="F161" s="63"/>
      <c r="G161" s="63"/>
      <c r="H161" s="63"/>
      <c r="I161" s="79"/>
      <c r="J161" s="5"/>
      <c r="K161" s="5"/>
      <c r="L161" s="5"/>
      <c r="M161" s="5"/>
    </row>
    <row r="162" spans="1:13" ht="12.75">
      <c r="A162" s="48"/>
      <c r="B162" s="5" t="s">
        <v>135</v>
      </c>
      <c r="C162" s="12"/>
      <c r="D162" s="62"/>
      <c r="E162" s="62"/>
      <c r="F162" s="63"/>
      <c r="G162" s="63"/>
      <c r="H162" s="63"/>
      <c r="I162" s="79"/>
      <c r="J162" s="5"/>
      <c r="K162" s="5"/>
      <c r="L162" s="5"/>
      <c r="M162" s="5"/>
    </row>
    <row r="163" spans="1:13" ht="12.75">
      <c r="A163" s="5"/>
      <c r="B163" s="5" t="s">
        <v>75</v>
      </c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ht="13.5" thickBo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ht="15.75">
      <c r="A165" s="20"/>
      <c r="B165" s="22" t="s">
        <v>158</v>
      </c>
      <c r="C165" s="9"/>
      <c r="D165" s="9"/>
      <c r="E165" s="9"/>
      <c r="F165" s="9"/>
      <c r="G165" s="9"/>
      <c r="H165" s="9"/>
      <c r="I165" s="10"/>
      <c r="J165" s="45"/>
      <c r="K165" s="5"/>
      <c r="L165" s="5"/>
      <c r="M165" s="5"/>
    </row>
    <row r="166" spans="1:13" ht="13.5" thickBot="1">
      <c r="A166" s="20"/>
      <c r="B166" s="11" t="s">
        <v>48</v>
      </c>
      <c r="C166" s="43"/>
      <c r="D166" s="53" t="s">
        <v>56</v>
      </c>
      <c r="E166" s="53"/>
      <c r="F166" s="26" t="s">
        <v>57</v>
      </c>
      <c r="G166" s="26" t="s">
        <v>143</v>
      </c>
      <c r="H166" s="53" t="s">
        <v>144</v>
      </c>
      <c r="I166" s="98"/>
      <c r="J166" s="12"/>
      <c r="K166" s="88"/>
      <c r="L166" s="88"/>
      <c r="M166" s="26"/>
    </row>
    <row r="167" spans="1:13" ht="12.75">
      <c r="A167" s="20"/>
      <c r="B167" s="11"/>
      <c r="C167" s="43"/>
      <c r="D167" s="26" t="s">
        <v>13</v>
      </c>
      <c r="E167" s="26" t="s">
        <v>51</v>
      </c>
      <c r="F167" s="26" t="s">
        <v>145</v>
      </c>
      <c r="G167" s="26" t="s">
        <v>157</v>
      </c>
      <c r="H167" s="26" t="s">
        <v>13</v>
      </c>
      <c r="I167" s="59" t="s">
        <v>51</v>
      </c>
      <c r="J167" s="26"/>
      <c r="K167" s="78"/>
      <c r="L167" s="26"/>
      <c r="M167" s="78"/>
    </row>
    <row r="168" spans="1:13" ht="12.75">
      <c r="A168" s="45"/>
      <c r="B168" s="11"/>
      <c r="C168" s="43"/>
      <c r="D168" s="78" t="s">
        <v>49</v>
      </c>
      <c r="E168" s="26" t="s">
        <v>50</v>
      </c>
      <c r="F168" s="26" t="s">
        <v>155</v>
      </c>
      <c r="G168" s="26" t="s">
        <v>146</v>
      </c>
      <c r="H168" s="78" t="s">
        <v>49</v>
      </c>
      <c r="I168" s="59" t="s">
        <v>50</v>
      </c>
      <c r="J168" s="26"/>
      <c r="K168" s="5"/>
      <c r="L168" s="5"/>
      <c r="M168" s="5"/>
    </row>
    <row r="169" spans="1:13" ht="12.75">
      <c r="A169" s="45"/>
      <c r="B169" s="14" t="s">
        <v>85</v>
      </c>
      <c r="C169" s="12"/>
      <c r="D169" s="61">
        <f>($G$19)</f>
        <v>4226.04276</v>
      </c>
      <c r="E169" s="94">
        <f>($H$19)</f>
        <v>14086.8092</v>
      </c>
      <c r="F169" s="207">
        <v>2</v>
      </c>
      <c r="G169" s="18">
        <v>6</v>
      </c>
      <c r="H169" s="62">
        <f aca="true" t="shared" si="15" ref="H169:H182">((D169*F169/100)/G169)</f>
        <v>14.0868092</v>
      </c>
      <c r="I169" s="64">
        <f aca="true" t="shared" si="16" ref="I169:I182">((E169*F169/100)/G169)</f>
        <v>46.95603066666666</v>
      </c>
      <c r="J169" s="62"/>
      <c r="K169" s="5"/>
      <c r="L169" s="5"/>
      <c r="M169" s="5"/>
    </row>
    <row r="170" spans="1:13" ht="12.75">
      <c r="A170" s="5"/>
      <c r="B170" s="14" t="s">
        <v>86</v>
      </c>
      <c r="C170" s="12"/>
      <c r="D170" s="61">
        <f>($G$20)</f>
        <v>2253.889472</v>
      </c>
      <c r="E170" s="94">
        <f>($H$20)</f>
        <v>11269.44736</v>
      </c>
      <c r="F170" s="207">
        <v>2</v>
      </c>
      <c r="G170" s="18">
        <v>6</v>
      </c>
      <c r="H170" s="62">
        <f t="shared" si="15"/>
        <v>7.512964906666666</v>
      </c>
      <c r="I170" s="64">
        <f t="shared" si="16"/>
        <v>37.56482453333333</v>
      </c>
      <c r="J170" s="62"/>
      <c r="K170" s="5"/>
      <c r="L170" s="5"/>
      <c r="M170" s="5"/>
    </row>
    <row r="171" spans="1:13" ht="12.75">
      <c r="A171" s="5"/>
      <c r="B171" s="14" t="s">
        <v>87</v>
      </c>
      <c r="C171" s="12"/>
      <c r="D171" s="61">
        <f>($G$21)</f>
        <v>3380.8342079999998</v>
      </c>
      <c r="E171" s="94">
        <f>($H$21)</f>
        <v>16904.171039999997</v>
      </c>
      <c r="F171" s="207">
        <v>2</v>
      </c>
      <c r="G171" s="18">
        <v>6</v>
      </c>
      <c r="H171" s="62">
        <f t="shared" si="15"/>
        <v>11.26944736</v>
      </c>
      <c r="I171" s="64">
        <f t="shared" si="16"/>
        <v>56.34723679999999</v>
      </c>
      <c r="J171" s="62"/>
      <c r="K171" s="5"/>
      <c r="L171" s="5"/>
      <c r="M171" s="5"/>
    </row>
    <row r="172" spans="1:13" ht="12.75">
      <c r="A172" s="5"/>
      <c r="B172" s="14" t="s">
        <v>88</v>
      </c>
      <c r="C172" s="12"/>
      <c r="D172" s="61">
        <f>($G$22)</f>
        <v>1408.68092</v>
      </c>
      <c r="E172" s="94">
        <f>($H$22)</f>
        <v>14086.8092</v>
      </c>
      <c r="F172" s="207">
        <v>2</v>
      </c>
      <c r="G172" s="18">
        <v>6</v>
      </c>
      <c r="H172" s="62">
        <f t="shared" si="15"/>
        <v>4.695603066666666</v>
      </c>
      <c r="I172" s="64">
        <f t="shared" si="16"/>
        <v>46.95603066666666</v>
      </c>
      <c r="J172" s="62"/>
      <c r="K172" s="5"/>
      <c r="L172" s="5"/>
      <c r="M172" s="5"/>
    </row>
    <row r="173" spans="1:13" ht="12.75">
      <c r="A173" s="5"/>
      <c r="B173" s="14" t="s">
        <v>89</v>
      </c>
      <c r="C173" s="12"/>
      <c r="D173" s="61">
        <f>($G$23)</f>
        <v>1126.944736</v>
      </c>
      <c r="E173" s="94">
        <f>($H$23)</f>
        <v>11269.44736</v>
      </c>
      <c r="F173" s="207">
        <v>2</v>
      </c>
      <c r="G173" s="18">
        <v>6</v>
      </c>
      <c r="H173" s="62">
        <f t="shared" si="15"/>
        <v>3.756482453333333</v>
      </c>
      <c r="I173" s="64">
        <f t="shared" si="16"/>
        <v>37.56482453333333</v>
      </c>
      <c r="J173" s="62"/>
      <c r="K173" s="5"/>
      <c r="L173" s="5"/>
      <c r="M173" s="5"/>
    </row>
    <row r="174" spans="1:13" ht="12.75">
      <c r="A174" s="5"/>
      <c r="B174" s="14" t="s">
        <v>90</v>
      </c>
      <c r="C174" s="12"/>
      <c r="D174" s="61">
        <f>($G$24)</f>
        <v>2840.0825</v>
      </c>
      <c r="E174" s="94">
        <f>($H$24)</f>
        <v>5680.165</v>
      </c>
      <c r="F174" s="207">
        <v>2</v>
      </c>
      <c r="G174" s="18">
        <v>6</v>
      </c>
      <c r="H174" s="62">
        <f t="shared" si="15"/>
        <v>9.466941666666667</v>
      </c>
      <c r="I174" s="64">
        <f t="shared" si="16"/>
        <v>18.933883333333334</v>
      </c>
      <c r="J174" s="62"/>
      <c r="K174" s="5"/>
      <c r="L174" s="5"/>
      <c r="M174" s="5"/>
    </row>
    <row r="175" spans="1:13" ht="12.75">
      <c r="A175" s="5"/>
      <c r="B175" s="14" t="s">
        <v>91</v>
      </c>
      <c r="C175" s="12"/>
      <c r="D175" s="61">
        <f>($G$25)</f>
        <v>6761.668416</v>
      </c>
      <c r="E175" s="94">
        <f>($H$25)</f>
        <v>22538.89472</v>
      </c>
      <c r="F175" s="207">
        <v>2</v>
      </c>
      <c r="G175" s="18">
        <v>6</v>
      </c>
      <c r="H175" s="62">
        <f t="shared" si="15"/>
        <v>22.538894720000002</v>
      </c>
      <c r="I175" s="64">
        <f t="shared" si="16"/>
        <v>75.12964906666666</v>
      </c>
      <c r="J175" s="62"/>
      <c r="K175" s="5"/>
      <c r="L175" s="5"/>
      <c r="M175" s="5"/>
    </row>
    <row r="176" spans="1:13" ht="12.75">
      <c r="A176" s="5"/>
      <c r="B176" s="14" t="s">
        <v>92</v>
      </c>
      <c r="C176" s="12"/>
      <c r="D176" s="61">
        <f>($G$26)</f>
        <v>5680.165</v>
      </c>
      <c r="E176" s="94">
        <f>($H$26)</f>
        <v>11360.33</v>
      </c>
      <c r="F176" s="207">
        <v>2</v>
      </c>
      <c r="G176" s="18">
        <v>6</v>
      </c>
      <c r="H176" s="62">
        <f t="shared" si="15"/>
        <v>18.933883333333334</v>
      </c>
      <c r="I176" s="64">
        <f t="shared" si="16"/>
        <v>37.86776666666667</v>
      </c>
      <c r="J176" s="62"/>
      <c r="K176" s="5"/>
      <c r="L176" s="5"/>
      <c r="M176" s="5"/>
    </row>
    <row r="177" spans="1:13" ht="12.75">
      <c r="A177" s="5"/>
      <c r="B177" s="14" t="s">
        <v>126</v>
      </c>
      <c r="C177" s="12"/>
      <c r="D177" s="61">
        <f>($G$27)</f>
        <v>194.772008</v>
      </c>
      <c r="E177" s="94">
        <f>($H$27)</f>
        <v>1947.72008</v>
      </c>
      <c r="F177" s="207">
        <v>2</v>
      </c>
      <c r="G177" s="18">
        <v>6</v>
      </c>
      <c r="H177" s="62">
        <f t="shared" si="15"/>
        <v>0.6492400266666667</v>
      </c>
      <c r="I177" s="64">
        <f t="shared" si="16"/>
        <v>6.492400266666667</v>
      </c>
      <c r="J177" s="62"/>
      <c r="K177" s="5"/>
      <c r="L177" s="5"/>
      <c r="M177" s="5"/>
    </row>
    <row r="178" spans="1:13" ht="12.75">
      <c r="A178" s="5"/>
      <c r="B178" s="14" t="s">
        <v>93</v>
      </c>
      <c r="C178" s="12"/>
      <c r="D178" s="61">
        <f>($G$28)</f>
        <v>845.2085519999999</v>
      </c>
      <c r="E178" s="94">
        <f>($H$28)</f>
        <v>8452.085519999999</v>
      </c>
      <c r="F178" s="207">
        <v>2</v>
      </c>
      <c r="G178" s="18">
        <v>6</v>
      </c>
      <c r="H178" s="62">
        <f t="shared" si="15"/>
        <v>2.81736184</v>
      </c>
      <c r="I178" s="64">
        <f t="shared" si="16"/>
        <v>28.173618399999995</v>
      </c>
      <c r="J178" s="62"/>
      <c r="K178" s="5"/>
      <c r="L178" s="5"/>
      <c r="M178" s="5"/>
    </row>
    <row r="179" spans="1:13" ht="12.75">
      <c r="A179" s="5"/>
      <c r="B179" s="14" t="s">
        <v>94</v>
      </c>
      <c r="C179" s="12"/>
      <c r="D179" s="61">
        <f>($G$29)</f>
        <v>845.2085519999999</v>
      </c>
      <c r="E179" s="62">
        <f>($H$29)</f>
        <v>8452.085519999999</v>
      </c>
      <c r="F179" s="207">
        <v>2</v>
      </c>
      <c r="G179" s="18">
        <v>6</v>
      </c>
      <c r="H179" s="62">
        <f t="shared" si="15"/>
        <v>2.81736184</v>
      </c>
      <c r="I179" s="64">
        <f t="shared" si="16"/>
        <v>28.173618399999995</v>
      </c>
      <c r="J179" s="62"/>
      <c r="K179" s="5"/>
      <c r="L179" s="5"/>
      <c r="M179" s="5"/>
    </row>
    <row r="180" spans="1:13" ht="12.75">
      <c r="A180" s="5"/>
      <c r="B180" s="14" t="s">
        <v>95</v>
      </c>
      <c r="C180" s="12"/>
      <c r="D180" s="61">
        <f>($G$30)</f>
        <v>1408.68092</v>
      </c>
      <c r="E180" s="94">
        <f>($H$30)</f>
        <v>14086.8092</v>
      </c>
      <c r="F180" s="207">
        <v>2</v>
      </c>
      <c r="G180" s="99">
        <v>6</v>
      </c>
      <c r="H180" s="62">
        <f t="shared" si="15"/>
        <v>4.695603066666666</v>
      </c>
      <c r="I180" s="64">
        <f t="shared" si="16"/>
        <v>46.95603066666666</v>
      </c>
      <c r="J180" s="62"/>
      <c r="K180" s="5"/>
      <c r="L180" s="5"/>
      <c r="M180" s="5"/>
    </row>
    <row r="181" spans="1:13" ht="12.75">
      <c r="A181" s="5"/>
      <c r="B181" s="14" t="s">
        <v>96</v>
      </c>
      <c r="C181" s="12"/>
      <c r="D181" s="61">
        <f>($G$31)</f>
        <v>3099.098024</v>
      </c>
      <c r="E181" s="94">
        <f>($H$31)</f>
        <v>30990.980239999997</v>
      </c>
      <c r="F181" s="207">
        <v>2</v>
      </c>
      <c r="G181" s="99">
        <v>6</v>
      </c>
      <c r="H181" s="62">
        <f t="shared" si="15"/>
        <v>10.330326746666666</v>
      </c>
      <c r="I181" s="64">
        <f t="shared" si="16"/>
        <v>103.30326746666667</v>
      </c>
      <c r="J181" s="62"/>
      <c r="K181" s="5"/>
      <c r="L181" s="5"/>
      <c r="M181" s="5"/>
    </row>
    <row r="182" spans="1:13" ht="12.75">
      <c r="A182" s="5"/>
      <c r="B182" s="14" t="s">
        <v>147</v>
      </c>
      <c r="C182" s="12"/>
      <c r="D182" s="95">
        <f>($G$32)</f>
        <v>4507.778944</v>
      </c>
      <c r="E182" s="96">
        <f>($H$32)</f>
        <v>22538.89472</v>
      </c>
      <c r="F182" s="207">
        <v>2</v>
      </c>
      <c r="G182" s="62">
        <v>6</v>
      </c>
      <c r="H182" s="62">
        <f t="shared" si="15"/>
        <v>15.025929813333333</v>
      </c>
      <c r="I182" s="64">
        <f t="shared" si="16"/>
        <v>75.12964906666666</v>
      </c>
      <c r="J182" s="62"/>
      <c r="K182" s="5"/>
      <c r="L182" s="5"/>
      <c r="M182" s="5"/>
    </row>
    <row r="183" spans="1:13" ht="13.5" thickBot="1">
      <c r="A183" s="5"/>
      <c r="B183" s="37" t="s">
        <v>3</v>
      </c>
      <c r="C183" s="38"/>
      <c r="D183" s="97">
        <f>SUM(D169:D182)</f>
        <v>38579.055012</v>
      </c>
      <c r="E183" s="67">
        <f>SUM(E169:E182)</f>
        <v>193664.64916</v>
      </c>
      <c r="F183" s="81"/>
      <c r="G183" s="67"/>
      <c r="H183" s="67">
        <f>SUM(H169:H182)</f>
        <v>128.59685004</v>
      </c>
      <c r="I183" s="69">
        <f>SUM(I169:I182)</f>
        <v>645.5488305333333</v>
      </c>
      <c r="J183" s="62"/>
      <c r="K183" s="5"/>
      <c r="L183" s="5"/>
      <c r="M183" s="5"/>
    </row>
    <row r="184" spans="1:13" ht="12.75">
      <c r="A184" s="5"/>
      <c r="B184" s="43" t="s">
        <v>156</v>
      </c>
      <c r="C184" s="12"/>
      <c r="D184" s="62"/>
      <c r="E184" s="62"/>
      <c r="F184" s="63"/>
      <c r="G184" s="62"/>
      <c r="H184" s="62"/>
      <c r="I184" s="62"/>
      <c r="J184" s="62"/>
      <c r="K184" s="5"/>
      <c r="L184" s="5"/>
      <c r="M184" s="5"/>
    </row>
    <row r="185" spans="1:13" ht="12.75">
      <c r="A185" s="5"/>
      <c r="B185" s="43" t="s">
        <v>178</v>
      </c>
      <c r="C185" s="12"/>
      <c r="D185" s="62"/>
      <c r="E185" s="62"/>
      <c r="F185" s="63"/>
      <c r="G185" s="62"/>
      <c r="H185" s="62"/>
      <c r="I185" s="62"/>
      <c r="J185" s="62"/>
      <c r="K185" s="5"/>
      <c r="L185" s="5"/>
      <c r="M185" s="5"/>
    </row>
    <row r="186" spans="1:13" ht="12.75">
      <c r="A186" s="5"/>
      <c r="B186" s="43" t="s">
        <v>177</v>
      </c>
      <c r="C186" s="12"/>
      <c r="D186" s="62"/>
      <c r="E186" s="62"/>
      <c r="F186" s="63"/>
      <c r="G186" s="62"/>
      <c r="H186" s="62"/>
      <c r="I186" s="62"/>
      <c r="J186" s="62"/>
      <c r="K186" s="5"/>
      <c r="L186" s="5"/>
      <c r="M186" s="5"/>
    </row>
    <row r="187" spans="1:13" ht="12.75">
      <c r="A187" s="5"/>
      <c r="B187" s="43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ht="15.75">
      <c r="A189" s="7" t="s">
        <v>15</v>
      </c>
      <c r="B189" s="46" t="s">
        <v>194</v>
      </c>
      <c r="C189" s="47"/>
      <c r="D189" s="47"/>
      <c r="E189" s="100"/>
      <c r="F189" s="47"/>
      <c r="G189" s="47"/>
      <c r="H189" s="47"/>
      <c r="I189" s="47"/>
      <c r="J189" s="5"/>
      <c r="K189" s="5"/>
      <c r="L189" s="5"/>
      <c r="M189" s="5"/>
    </row>
    <row r="190" spans="1:13" ht="13.5" thickBot="1">
      <c r="A190" s="5"/>
      <c r="B190" s="101" t="s">
        <v>195</v>
      </c>
      <c r="C190" s="47"/>
      <c r="D190" s="47"/>
      <c r="E190" s="47"/>
      <c r="F190" s="47"/>
      <c r="G190" s="47"/>
      <c r="H190" s="47"/>
      <c r="I190" s="47"/>
      <c r="J190" s="5"/>
      <c r="K190" s="5"/>
      <c r="L190" s="5"/>
      <c r="M190" s="5"/>
    </row>
    <row r="191" spans="1:13" ht="12.75">
      <c r="A191" s="5"/>
      <c r="B191" s="102" t="s">
        <v>14</v>
      </c>
      <c r="C191" s="103" t="s">
        <v>16</v>
      </c>
      <c r="D191" s="103" t="s">
        <v>17</v>
      </c>
      <c r="E191" s="103" t="s">
        <v>18</v>
      </c>
      <c r="F191" s="103" t="s">
        <v>19</v>
      </c>
      <c r="G191" s="104" t="s">
        <v>20</v>
      </c>
      <c r="H191" s="105" t="s">
        <v>83</v>
      </c>
      <c r="I191" s="106" t="s">
        <v>21</v>
      </c>
      <c r="J191" s="88"/>
      <c r="K191" s="5"/>
      <c r="L191" s="5"/>
      <c r="M191" s="5"/>
    </row>
    <row r="192" spans="1:13" ht="12.75">
      <c r="A192" s="5"/>
      <c r="B192" s="11" t="s">
        <v>22</v>
      </c>
      <c r="C192" s="12"/>
      <c r="D192" s="70" t="s">
        <v>23</v>
      </c>
      <c r="E192" s="70" t="s">
        <v>24</v>
      </c>
      <c r="F192" s="70" t="s">
        <v>25</v>
      </c>
      <c r="G192" s="107"/>
      <c r="H192" s="108" t="s">
        <v>26</v>
      </c>
      <c r="I192" s="13"/>
      <c r="J192" s="5"/>
      <c r="K192" s="5"/>
      <c r="L192" s="5"/>
      <c r="M192" s="5"/>
    </row>
    <row r="193" spans="1:13" ht="13.5" thickBot="1">
      <c r="A193" s="5"/>
      <c r="B193" s="14"/>
      <c r="C193" s="12"/>
      <c r="D193" s="70"/>
      <c r="E193" s="70" t="s">
        <v>27</v>
      </c>
      <c r="F193" s="12"/>
      <c r="G193" s="109"/>
      <c r="H193" s="108" t="s">
        <v>28</v>
      </c>
      <c r="I193" s="13"/>
      <c r="J193" s="5"/>
      <c r="K193" s="5"/>
      <c r="L193" s="5"/>
      <c r="M193" s="5"/>
    </row>
    <row r="194" spans="1:13" ht="13.5" thickBot="1">
      <c r="A194" s="102" t="s">
        <v>63</v>
      </c>
      <c r="B194" s="44">
        <f>($G$64)</f>
        <v>32817.721304000006</v>
      </c>
      <c r="C194" s="44">
        <f>(B194/264)</f>
        <v>124.30955039393942</v>
      </c>
      <c r="D194" s="18">
        <v>264</v>
      </c>
      <c r="E194" s="18">
        <v>225</v>
      </c>
      <c r="F194" s="207">
        <v>12</v>
      </c>
      <c r="G194" s="110">
        <f>(C194/F194)*(D194/E194)</f>
        <v>12.154711594074076</v>
      </c>
      <c r="H194" s="111">
        <f>(G194*(30/100))</f>
        <v>3.6464134782222226</v>
      </c>
      <c r="I194" s="112">
        <f>(G194+H194)</f>
        <v>15.801125072296298</v>
      </c>
      <c r="J194" s="5"/>
      <c r="K194" s="5"/>
      <c r="L194" s="5"/>
      <c r="M194" s="5"/>
    </row>
    <row r="195" spans="1:13" ht="13.5" thickBot="1">
      <c r="A195" s="113" t="s">
        <v>64</v>
      </c>
      <c r="B195" s="114">
        <f>($H$64)</f>
        <v>101697.67416</v>
      </c>
      <c r="C195" s="114">
        <f>(B195/264)</f>
        <v>385.2184627272727</v>
      </c>
      <c r="D195" s="115">
        <v>264</v>
      </c>
      <c r="E195" s="115">
        <v>225</v>
      </c>
      <c r="F195" s="207">
        <v>12</v>
      </c>
      <c r="G195" s="116">
        <f>(C195/F195)*(D195/E195)</f>
        <v>37.66580524444444</v>
      </c>
      <c r="H195" s="111">
        <f>(G195*(30/100))</f>
        <v>11.299741573333332</v>
      </c>
      <c r="I195" s="112">
        <f>(G195+H195)</f>
        <v>48.96554681777778</v>
      </c>
      <c r="J195" s="5"/>
      <c r="K195" s="5"/>
      <c r="L195" s="5"/>
      <c r="M195" s="5"/>
    </row>
    <row r="196" spans="1:13" ht="12.75">
      <c r="A196" s="5"/>
      <c r="B196" s="117" t="s">
        <v>29</v>
      </c>
      <c r="C196" s="118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ht="12.75">
      <c r="A197" s="5"/>
      <c r="B197" s="117" t="s">
        <v>65</v>
      </c>
      <c r="C197" s="118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ht="12.75">
      <c r="A198" s="5"/>
      <c r="B198" s="117" t="s">
        <v>159</v>
      </c>
      <c r="C198" s="118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ht="12.75">
      <c r="A199" s="5"/>
      <c r="B199" s="5"/>
      <c r="C199" s="119" t="s">
        <v>30</v>
      </c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ht="12.75">
      <c r="A200" s="5"/>
      <c r="B200" s="5"/>
      <c r="C200" s="119" t="s">
        <v>160</v>
      </c>
      <c r="D200" s="120"/>
      <c r="E200" s="120"/>
      <c r="F200" s="120"/>
      <c r="G200" s="5"/>
      <c r="H200" s="5"/>
      <c r="I200" s="5"/>
      <c r="J200" s="5"/>
      <c r="K200" s="5"/>
      <c r="L200" s="5"/>
      <c r="M200" s="5"/>
    </row>
    <row r="201" spans="1:13" ht="12.75">
      <c r="A201" s="5"/>
      <c r="B201" s="5"/>
      <c r="C201" s="85" t="s">
        <v>161</v>
      </c>
      <c r="D201" s="120"/>
      <c r="E201" s="120"/>
      <c r="F201" s="120"/>
      <c r="G201" s="5"/>
      <c r="H201" s="5"/>
      <c r="I201" s="5"/>
      <c r="J201" s="5"/>
      <c r="K201" s="5"/>
      <c r="L201" s="5"/>
      <c r="M201" s="5"/>
    </row>
    <row r="202" spans="1:13" ht="12.75">
      <c r="A202" s="5"/>
      <c r="B202" s="5"/>
      <c r="C202" s="85" t="s">
        <v>162</v>
      </c>
      <c r="D202" s="120"/>
      <c r="E202" s="120"/>
      <c r="F202" s="120"/>
      <c r="G202" s="5"/>
      <c r="H202" s="5"/>
      <c r="I202" s="5"/>
      <c r="J202" s="5"/>
      <c r="K202" s="5"/>
      <c r="L202" s="5"/>
      <c r="M202" s="5"/>
    </row>
    <row r="203" spans="1:13" ht="12.75">
      <c r="A203" s="5"/>
      <c r="B203" s="5"/>
      <c r="C203" s="85" t="s">
        <v>164</v>
      </c>
      <c r="D203" s="120"/>
      <c r="E203" s="120"/>
      <c r="F203" s="120"/>
      <c r="G203" s="5"/>
      <c r="H203" s="5"/>
      <c r="I203" s="5"/>
      <c r="J203" s="5"/>
      <c r="K203" s="5"/>
      <c r="L203" s="5"/>
      <c r="M203" s="5"/>
    </row>
    <row r="204" spans="1:13" ht="12.75">
      <c r="A204" s="5"/>
      <c r="B204" s="5" t="s">
        <v>31</v>
      </c>
      <c r="C204" s="117" t="s">
        <v>163</v>
      </c>
      <c r="D204" s="120"/>
      <c r="E204" s="120"/>
      <c r="F204" s="120"/>
      <c r="G204" s="5"/>
      <c r="H204" s="5"/>
      <c r="I204" s="5"/>
      <c r="J204" s="5"/>
      <c r="K204" s="5"/>
      <c r="L204" s="5"/>
      <c r="M204" s="5"/>
    </row>
    <row r="205" spans="1:13" ht="12.75">
      <c r="A205" s="5"/>
      <c r="B205" s="5" t="s">
        <v>66</v>
      </c>
      <c r="C205" s="5"/>
      <c r="D205" s="120"/>
      <c r="E205" s="120"/>
      <c r="F205" s="120"/>
      <c r="G205" s="5"/>
      <c r="H205" s="5"/>
      <c r="I205" s="5"/>
      <c r="J205" s="5"/>
      <c r="K205" s="5"/>
      <c r="L205" s="5"/>
      <c r="M205" s="5"/>
    </row>
    <row r="206" spans="1:13" ht="12.75">
      <c r="A206" s="5"/>
      <c r="B206" s="5" t="s">
        <v>84</v>
      </c>
      <c r="C206" s="5"/>
      <c r="D206" s="120"/>
      <c r="E206" s="120"/>
      <c r="F206" s="120"/>
      <c r="G206" s="5"/>
      <c r="H206" s="5"/>
      <c r="I206" s="5"/>
      <c r="J206" s="5"/>
      <c r="K206" s="5"/>
      <c r="L206" s="5"/>
      <c r="M206" s="5"/>
    </row>
    <row r="207" spans="1:13" ht="12.75">
      <c r="A207" s="5"/>
      <c r="B207" s="20"/>
      <c r="C207" s="5"/>
      <c r="D207" s="120"/>
      <c r="E207" s="120"/>
      <c r="F207" s="120"/>
      <c r="G207" s="5"/>
      <c r="H207" s="5"/>
      <c r="I207" s="5"/>
      <c r="J207" s="5"/>
      <c r="K207" s="5"/>
      <c r="L207" s="5"/>
      <c r="M207" s="5"/>
    </row>
    <row r="208" spans="1:13" ht="13.5" thickBot="1">
      <c r="A208" s="5"/>
      <c r="B208" s="101" t="s">
        <v>120</v>
      </c>
      <c r="C208" s="121"/>
      <c r="D208" s="122"/>
      <c r="E208" s="122"/>
      <c r="F208" s="122"/>
      <c r="G208" s="47"/>
      <c r="H208" s="47"/>
      <c r="I208" s="47"/>
      <c r="J208" s="47"/>
      <c r="K208" s="5"/>
      <c r="L208" s="5"/>
      <c r="M208" s="70"/>
    </row>
    <row r="209" spans="1:13" ht="12.75">
      <c r="A209" s="5"/>
      <c r="B209" s="102" t="s">
        <v>32</v>
      </c>
      <c r="C209" s="103" t="s">
        <v>33</v>
      </c>
      <c r="D209" s="103" t="s">
        <v>34</v>
      </c>
      <c r="E209" s="103" t="s">
        <v>35</v>
      </c>
      <c r="F209" s="103" t="s">
        <v>36</v>
      </c>
      <c r="G209" s="103" t="s">
        <v>79</v>
      </c>
      <c r="H209" s="103"/>
      <c r="I209" s="103" t="s">
        <v>39</v>
      </c>
      <c r="J209" s="106" t="s">
        <v>21</v>
      </c>
      <c r="K209" s="5"/>
      <c r="L209" s="5"/>
      <c r="M209" s="70"/>
    </row>
    <row r="210" spans="1:13" ht="13.5" thickBot="1">
      <c r="A210" s="5"/>
      <c r="B210" s="11" t="s">
        <v>40</v>
      </c>
      <c r="C210" s="70" t="s">
        <v>41</v>
      </c>
      <c r="D210" s="70"/>
      <c r="E210" s="70"/>
      <c r="F210" s="70"/>
      <c r="G210" s="70"/>
      <c r="H210" s="70"/>
      <c r="I210" s="70"/>
      <c r="J210" s="59"/>
      <c r="K210" s="5"/>
      <c r="L210" s="5"/>
      <c r="M210" s="70"/>
    </row>
    <row r="211" spans="1:13" ht="12.75">
      <c r="A211" s="102" t="s">
        <v>63</v>
      </c>
      <c r="B211" s="123">
        <f>(I194*(2/12))</f>
        <v>2.633520845382716</v>
      </c>
      <c r="C211" s="123">
        <f>(I194*(5/12))</f>
        <v>6.583802113456791</v>
      </c>
      <c r="D211" s="79">
        <f>(I194*(0.75/12))</f>
        <v>0.9875703170185186</v>
      </c>
      <c r="E211" s="79">
        <f>(I194*(1.5/12))</f>
        <v>1.9751406340370372</v>
      </c>
      <c r="F211" s="79">
        <f>(I194*(1/12))</f>
        <v>1.316760422691358</v>
      </c>
      <c r="G211" s="79">
        <f>(I194*(1/12))</f>
        <v>1.316760422691358</v>
      </c>
      <c r="H211" s="123"/>
      <c r="I211" s="123">
        <f>(I194*(0.75/12))</f>
        <v>0.9875703170185186</v>
      </c>
      <c r="J211" s="124">
        <f>(I211+H211+G211+F211+E211+D211+C211+B211)</f>
        <v>15.801125072296298</v>
      </c>
      <c r="K211" s="5"/>
      <c r="L211" s="5"/>
      <c r="M211" s="70"/>
    </row>
    <row r="212" spans="1:13" ht="13.5" thickBot="1">
      <c r="A212" s="113" t="s">
        <v>64</v>
      </c>
      <c r="B212" s="125">
        <f>(I195*(2/12))</f>
        <v>8.160924469629629</v>
      </c>
      <c r="C212" s="125">
        <f>(I195*(5/12))</f>
        <v>20.402311174074075</v>
      </c>
      <c r="D212" s="126">
        <f>(I195*(0.75/12))</f>
        <v>3.060346676111111</v>
      </c>
      <c r="E212" s="126">
        <f>(I195*(1.5/12))</f>
        <v>6.120693352222222</v>
      </c>
      <c r="F212" s="126">
        <f>(I195*(1/12))</f>
        <v>4.0804622348148145</v>
      </c>
      <c r="G212" s="126">
        <f>(I195*(1/12))</f>
        <v>4.0804622348148145</v>
      </c>
      <c r="H212" s="125"/>
      <c r="I212" s="125">
        <f>(I195*(0.75/12))</f>
        <v>3.060346676111111</v>
      </c>
      <c r="J212" s="112">
        <f>(I212+H212+G212+F212+E212+D212+C212+B212)</f>
        <v>48.96554681777777</v>
      </c>
      <c r="K212" s="5"/>
      <c r="L212" s="5"/>
      <c r="M212" s="18"/>
    </row>
    <row r="213" spans="1:13" ht="12.75">
      <c r="A213" s="5"/>
      <c r="B213" s="5" t="s">
        <v>67</v>
      </c>
      <c r="C213" s="43"/>
      <c r="D213" s="120"/>
      <c r="E213" s="120"/>
      <c r="F213" s="120"/>
      <c r="G213" s="5"/>
      <c r="H213" s="5"/>
      <c r="I213" s="5"/>
      <c r="J213" s="5"/>
      <c r="K213" s="5"/>
      <c r="L213" s="5"/>
      <c r="M213" s="12"/>
    </row>
    <row r="214" spans="1:13" ht="12.75">
      <c r="A214" s="5"/>
      <c r="B214" s="5" t="s">
        <v>42</v>
      </c>
      <c r="C214" s="118"/>
      <c r="D214" s="5"/>
      <c r="E214" s="5"/>
      <c r="F214" s="5"/>
      <c r="G214" s="5"/>
      <c r="H214" s="5"/>
      <c r="I214" s="5"/>
      <c r="J214" s="5"/>
      <c r="K214" s="5"/>
      <c r="L214" s="5"/>
      <c r="M214" s="12"/>
    </row>
    <row r="215" spans="1:13" ht="12.75">
      <c r="A215" s="5"/>
      <c r="B215" s="5" t="s">
        <v>80</v>
      </c>
      <c r="C215" s="118"/>
      <c r="D215" s="5"/>
      <c r="E215" s="5"/>
      <c r="F215" s="5"/>
      <c r="G215" s="5"/>
      <c r="H215" s="5"/>
      <c r="I215" s="5"/>
      <c r="J215" s="5"/>
      <c r="K215" s="5"/>
      <c r="L215" s="5"/>
      <c r="M215" s="12"/>
    </row>
    <row r="216" spans="1:13" ht="12.75">
      <c r="A216" s="5"/>
      <c r="B216" s="5"/>
      <c r="C216" s="118"/>
      <c r="D216" s="5"/>
      <c r="E216" s="5"/>
      <c r="F216" s="5"/>
      <c r="G216" s="5"/>
      <c r="H216" s="5"/>
      <c r="I216" s="5"/>
      <c r="J216" s="5"/>
      <c r="K216" s="5"/>
      <c r="L216" s="5"/>
      <c r="M216" s="12"/>
    </row>
    <row r="217" spans="1:13" ht="13.5" thickBot="1">
      <c r="A217" s="5"/>
      <c r="B217" s="101" t="s">
        <v>196</v>
      </c>
      <c r="C217" s="127"/>
      <c r="D217" s="47"/>
      <c r="E217" s="47"/>
      <c r="F217" s="47"/>
      <c r="G217" s="47"/>
      <c r="H217" s="5"/>
      <c r="I217" s="5"/>
      <c r="J217" s="5"/>
      <c r="K217" s="5"/>
      <c r="L217" s="5"/>
      <c r="M217" s="12"/>
    </row>
    <row r="218" spans="1:13" ht="12.75">
      <c r="A218" s="5"/>
      <c r="B218" s="105" t="s">
        <v>43</v>
      </c>
      <c r="C218" s="128" t="s">
        <v>122</v>
      </c>
      <c r="D218" s="128" t="s">
        <v>39</v>
      </c>
      <c r="E218" s="128" t="s">
        <v>44</v>
      </c>
      <c r="F218" s="128" t="s">
        <v>68</v>
      </c>
      <c r="G218" s="129" t="s">
        <v>21</v>
      </c>
      <c r="H218" s="5"/>
      <c r="I218" s="26"/>
      <c r="J218" s="26"/>
      <c r="K218" s="5"/>
      <c r="L218" s="5"/>
      <c r="M218" s="12"/>
    </row>
    <row r="219" spans="1:13" ht="13.5" thickBot="1">
      <c r="A219" s="5"/>
      <c r="B219" s="130"/>
      <c r="C219" s="26" t="s">
        <v>123</v>
      </c>
      <c r="D219" s="26"/>
      <c r="E219" s="26"/>
      <c r="F219" s="26" t="s">
        <v>41</v>
      </c>
      <c r="G219" s="131"/>
      <c r="H219" s="5"/>
      <c r="I219" s="26"/>
      <c r="J219" s="26"/>
      <c r="K219" s="5"/>
      <c r="L219" s="5"/>
      <c r="M219" s="12"/>
    </row>
    <row r="220" spans="1:13" ht="12.75">
      <c r="A220" s="102" t="s">
        <v>63</v>
      </c>
      <c r="B220" s="44">
        <f>($I$86)</f>
        <v>2.4510301027397263</v>
      </c>
      <c r="C220" s="79">
        <f>(B220*(1/20))</f>
        <v>0.12255150513698632</v>
      </c>
      <c r="D220" s="79">
        <f>(B220*(1/60))</f>
        <v>0.04085050171232877</v>
      </c>
      <c r="E220" s="79">
        <f>(B220*(1/30))</f>
        <v>0.08170100342465754</v>
      </c>
      <c r="F220" s="79">
        <f>(B220*(1/2))</f>
        <v>1.2255150513698632</v>
      </c>
      <c r="G220" s="132">
        <f>SUM(C220:F220)</f>
        <v>1.4706180616438358</v>
      </c>
      <c r="H220" s="5"/>
      <c r="I220" s="26"/>
      <c r="J220" s="26"/>
      <c r="K220" s="5"/>
      <c r="L220" s="5"/>
      <c r="M220" s="12"/>
    </row>
    <row r="221" spans="1:13" ht="13.5" thickBot="1">
      <c r="A221" s="113" t="s">
        <v>64</v>
      </c>
      <c r="B221" s="114">
        <f>($J$86)</f>
        <v>4.902060205479453</v>
      </c>
      <c r="C221" s="126">
        <f>(B221*(1/20))</f>
        <v>0.24510301027397263</v>
      </c>
      <c r="D221" s="126">
        <f>(B221*(1/60))</f>
        <v>0.08170100342465754</v>
      </c>
      <c r="E221" s="126">
        <f>(B221*(1/30))</f>
        <v>0.16340200684931508</v>
      </c>
      <c r="F221" s="126">
        <f>(B221*(1/2))</f>
        <v>2.4510301027397263</v>
      </c>
      <c r="G221" s="133">
        <f>SUM(C221:F221)</f>
        <v>2.9412361232876716</v>
      </c>
      <c r="H221" s="5"/>
      <c r="I221" s="44"/>
      <c r="J221" s="44"/>
      <c r="K221" s="5"/>
      <c r="L221" s="5"/>
      <c r="M221" s="12"/>
    </row>
    <row r="222" spans="1:13" ht="12.75">
      <c r="A222" s="5"/>
      <c r="B222" s="5" t="s">
        <v>124</v>
      </c>
      <c r="C222" s="18"/>
      <c r="D222" s="18"/>
      <c r="E222" s="18"/>
      <c r="F222" s="18"/>
      <c r="G222" s="18"/>
      <c r="H222" s="18"/>
      <c r="I222" s="44"/>
      <c r="J222" s="44"/>
      <c r="K222" s="5"/>
      <c r="L222" s="5"/>
      <c r="M222" s="12"/>
    </row>
    <row r="223" spans="1:13" ht="12.75">
      <c r="A223" s="5"/>
      <c r="B223" s="5" t="s">
        <v>165</v>
      </c>
      <c r="C223" s="12"/>
      <c r="D223" s="12"/>
      <c r="E223" s="12"/>
      <c r="F223" s="12"/>
      <c r="G223" s="5"/>
      <c r="H223" s="12"/>
      <c r="I223" s="18"/>
      <c r="J223" s="5"/>
      <c r="K223" s="5"/>
      <c r="L223" s="5"/>
      <c r="M223" s="12"/>
    </row>
    <row r="224" spans="1:13" ht="12.75">
      <c r="A224" s="5"/>
      <c r="B224" s="20"/>
      <c r="C224" s="12"/>
      <c r="D224" s="12"/>
      <c r="E224" s="12"/>
      <c r="F224" s="12"/>
      <c r="G224" s="5"/>
      <c r="H224" s="12"/>
      <c r="I224" s="18"/>
      <c r="J224" s="5"/>
      <c r="K224" s="5"/>
      <c r="L224" s="5"/>
      <c r="M224" s="12"/>
    </row>
    <row r="225" spans="1:13" ht="13.5" thickBot="1">
      <c r="A225" s="5"/>
      <c r="B225" s="101" t="s">
        <v>197</v>
      </c>
      <c r="C225" s="47"/>
      <c r="D225" s="47"/>
      <c r="E225" s="47"/>
      <c r="F225" s="47"/>
      <c r="G225" s="47"/>
      <c r="H225" s="47"/>
      <c r="I225" s="47"/>
      <c r="J225" s="5"/>
      <c r="K225" s="5"/>
      <c r="L225" s="5"/>
      <c r="M225" s="12"/>
    </row>
    <row r="226" spans="1:13" ht="12.75">
      <c r="A226" s="5"/>
      <c r="B226" s="102" t="s">
        <v>14</v>
      </c>
      <c r="C226" s="103" t="s">
        <v>16</v>
      </c>
      <c r="D226" s="103" t="s">
        <v>17</v>
      </c>
      <c r="E226" s="103" t="s">
        <v>18</v>
      </c>
      <c r="F226" s="103" t="s">
        <v>19</v>
      </c>
      <c r="G226" s="104" t="s">
        <v>20</v>
      </c>
      <c r="H226" s="105" t="s">
        <v>83</v>
      </c>
      <c r="I226" s="106" t="s">
        <v>21</v>
      </c>
      <c r="J226" s="88"/>
      <c r="K226" s="5"/>
      <c r="L226" s="5"/>
      <c r="M226" s="12"/>
    </row>
    <row r="227" spans="1:13" ht="12.75">
      <c r="A227" s="5"/>
      <c r="B227" s="11" t="s">
        <v>22</v>
      </c>
      <c r="C227" s="12"/>
      <c r="D227" s="70" t="s">
        <v>23</v>
      </c>
      <c r="E227" s="70" t="s">
        <v>24</v>
      </c>
      <c r="F227" s="70" t="s">
        <v>25</v>
      </c>
      <c r="G227" s="107"/>
      <c r="H227" s="108" t="s">
        <v>26</v>
      </c>
      <c r="I227" s="13"/>
      <c r="J227" s="5"/>
      <c r="K227" s="5"/>
      <c r="L227" s="5"/>
      <c r="M227" s="12"/>
    </row>
    <row r="228" spans="1:13" ht="13.5" thickBot="1">
      <c r="A228" s="5"/>
      <c r="B228" s="14"/>
      <c r="C228" s="12"/>
      <c r="D228" s="70"/>
      <c r="E228" s="70" t="s">
        <v>27</v>
      </c>
      <c r="F228" s="12"/>
      <c r="G228" s="109"/>
      <c r="H228" s="108" t="s">
        <v>28</v>
      </c>
      <c r="I228" s="13"/>
      <c r="J228" s="5"/>
      <c r="K228" s="5"/>
      <c r="L228" s="5"/>
      <c r="M228" s="12"/>
    </row>
    <row r="229" spans="1:13" ht="13.5" thickBot="1">
      <c r="A229" s="102" t="s">
        <v>63</v>
      </c>
      <c r="B229" s="44">
        <f>($G$112)</f>
        <v>262095.19415999996</v>
      </c>
      <c r="C229" s="44">
        <f>(B229/264)</f>
        <v>992.7848263636362</v>
      </c>
      <c r="D229" s="18">
        <v>264</v>
      </c>
      <c r="E229" s="18">
        <v>225</v>
      </c>
      <c r="F229" s="207">
        <v>10</v>
      </c>
      <c r="G229" s="110">
        <f>(C229/F229)*(D229/E229)</f>
        <v>116.48675295999998</v>
      </c>
      <c r="H229" s="111">
        <f>(G229*(30/100))</f>
        <v>34.946025887999994</v>
      </c>
      <c r="I229" s="112">
        <f>(G229+H229)</f>
        <v>151.43277884799997</v>
      </c>
      <c r="J229" s="5"/>
      <c r="K229" s="5"/>
      <c r="L229" s="5"/>
      <c r="M229" s="12"/>
    </row>
    <row r="230" spans="1:13" ht="13.5" thickBot="1">
      <c r="A230" s="113" t="s">
        <v>64</v>
      </c>
      <c r="B230" s="114">
        <f>($H$112)</f>
        <v>918356.5638400001</v>
      </c>
      <c r="C230" s="114">
        <f>(B230/264)</f>
        <v>3478.623347878788</v>
      </c>
      <c r="D230" s="115">
        <v>264</v>
      </c>
      <c r="E230" s="115">
        <v>225</v>
      </c>
      <c r="F230" s="207">
        <v>10</v>
      </c>
      <c r="G230" s="116">
        <f>(C230/F230)*(D230/E230)</f>
        <v>408.1584728177778</v>
      </c>
      <c r="H230" s="111">
        <f>(G230*(30/100))</f>
        <v>122.44754184533333</v>
      </c>
      <c r="I230" s="112">
        <f>(G230+H230)</f>
        <v>530.6060146631112</v>
      </c>
      <c r="J230" s="5"/>
      <c r="K230" s="5"/>
      <c r="L230" s="5"/>
      <c r="M230" s="12"/>
    </row>
    <row r="231" spans="1:13" ht="12.75">
      <c r="A231" s="5"/>
      <c r="B231" s="117" t="s">
        <v>29</v>
      </c>
      <c r="C231" s="118"/>
      <c r="D231" s="5"/>
      <c r="E231" s="5"/>
      <c r="F231" s="5"/>
      <c r="G231" s="5"/>
      <c r="H231" s="5"/>
      <c r="I231" s="5"/>
      <c r="J231" s="5"/>
      <c r="K231" s="5"/>
      <c r="L231" s="5"/>
      <c r="M231" s="12"/>
    </row>
    <row r="232" spans="1:13" ht="12.75">
      <c r="A232" s="5"/>
      <c r="B232" s="117" t="s">
        <v>65</v>
      </c>
      <c r="C232" s="118"/>
      <c r="D232" s="5"/>
      <c r="E232" s="5"/>
      <c r="F232" s="5"/>
      <c r="G232" s="5"/>
      <c r="H232" s="5"/>
      <c r="I232" s="5"/>
      <c r="J232" s="5"/>
      <c r="K232" s="5"/>
      <c r="L232" s="5"/>
      <c r="M232" s="12"/>
    </row>
    <row r="233" spans="1:13" ht="12.75">
      <c r="A233" s="5"/>
      <c r="B233" s="117" t="s">
        <v>159</v>
      </c>
      <c r="C233" s="118"/>
      <c r="D233" s="5"/>
      <c r="E233" s="5"/>
      <c r="F233" s="5"/>
      <c r="G233" s="5"/>
      <c r="H233" s="5"/>
      <c r="I233" s="5"/>
      <c r="J233" s="5"/>
      <c r="K233" s="5"/>
      <c r="L233" s="5"/>
      <c r="M233" s="12"/>
    </row>
    <row r="234" spans="1:13" ht="12.75">
      <c r="A234" s="5"/>
      <c r="B234" s="5"/>
      <c r="C234" s="119" t="s">
        <v>30</v>
      </c>
      <c r="D234" s="5"/>
      <c r="E234" s="5"/>
      <c r="F234" s="5"/>
      <c r="G234" s="5"/>
      <c r="H234" s="5"/>
      <c r="I234" s="5"/>
      <c r="J234" s="5"/>
      <c r="K234" s="5"/>
      <c r="L234" s="5"/>
      <c r="M234" s="12"/>
    </row>
    <row r="235" spans="1:13" ht="12.75">
      <c r="A235" s="5"/>
      <c r="B235" s="5"/>
      <c r="C235" s="119" t="s">
        <v>160</v>
      </c>
      <c r="D235" s="120"/>
      <c r="E235" s="120"/>
      <c r="F235" s="120"/>
      <c r="G235" s="5"/>
      <c r="H235" s="5"/>
      <c r="I235" s="5"/>
      <c r="J235" s="5"/>
      <c r="K235" s="5"/>
      <c r="L235" s="5"/>
      <c r="M235" s="12"/>
    </row>
    <row r="236" spans="1:13" ht="12.75">
      <c r="A236" s="5"/>
      <c r="B236" s="5"/>
      <c r="C236" s="85" t="s">
        <v>161</v>
      </c>
      <c r="D236" s="120"/>
      <c r="E236" s="120"/>
      <c r="F236" s="120"/>
      <c r="G236" s="5"/>
      <c r="H236" s="5"/>
      <c r="I236" s="5"/>
      <c r="J236" s="5"/>
      <c r="K236" s="5"/>
      <c r="L236" s="5"/>
      <c r="M236" s="12"/>
    </row>
    <row r="237" spans="1:13" ht="12.75">
      <c r="A237" s="5"/>
      <c r="B237" s="5"/>
      <c r="C237" s="85" t="s">
        <v>162</v>
      </c>
      <c r="D237" s="120"/>
      <c r="E237" s="120"/>
      <c r="F237" s="120"/>
      <c r="G237" s="5"/>
      <c r="H237" s="5"/>
      <c r="I237" s="5"/>
      <c r="J237" s="5"/>
      <c r="K237" s="5"/>
      <c r="L237" s="5"/>
      <c r="M237" s="12"/>
    </row>
    <row r="238" spans="1:13" ht="12.75">
      <c r="A238" s="5"/>
      <c r="B238" s="5"/>
      <c r="C238" s="85" t="s">
        <v>208</v>
      </c>
      <c r="D238" s="120"/>
      <c r="E238" s="120"/>
      <c r="F238" s="120"/>
      <c r="G238" s="5"/>
      <c r="H238" s="5"/>
      <c r="I238" s="5"/>
      <c r="J238" s="5"/>
      <c r="K238" s="5"/>
      <c r="L238" s="5"/>
      <c r="M238" s="12"/>
    </row>
    <row r="239" spans="1:13" ht="12.75">
      <c r="A239" s="5"/>
      <c r="B239" s="5" t="s">
        <v>31</v>
      </c>
      <c r="C239" s="117" t="s">
        <v>163</v>
      </c>
      <c r="D239" s="120"/>
      <c r="E239" s="120"/>
      <c r="F239" s="120"/>
      <c r="G239" s="5"/>
      <c r="H239" s="5"/>
      <c r="I239" s="5"/>
      <c r="J239" s="5"/>
      <c r="K239" s="5"/>
      <c r="L239" s="5"/>
      <c r="M239" s="12"/>
    </row>
    <row r="240" spans="1:13" ht="12.75">
      <c r="A240" s="5"/>
      <c r="B240" s="5" t="s">
        <v>66</v>
      </c>
      <c r="C240" s="5"/>
      <c r="D240" s="120"/>
      <c r="E240" s="120"/>
      <c r="F240" s="120"/>
      <c r="G240" s="5"/>
      <c r="H240" s="5"/>
      <c r="I240" s="5"/>
      <c r="J240" s="5"/>
      <c r="K240" s="5"/>
      <c r="L240" s="5"/>
      <c r="M240" s="12"/>
    </row>
    <row r="241" spans="1:13" ht="12.75">
      <c r="A241" s="5"/>
      <c r="B241" s="5" t="s">
        <v>84</v>
      </c>
      <c r="C241" s="5"/>
      <c r="D241" s="120"/>
      <c r="E241" s="120"/>
      <c r="F241" s="120"/>
      <c r="G241" s="5"/>
      <c r="H241" s="5"/>
      <c r="I241" s="5"/>
      <c r="J241" s="5"/>
      <c r="K241" s="5"/>
      <c r="L241" s="5"/>
      <c r="M241" s="12"/>
    </row>
    <row r="242" spans="1:13" ht="12.75">
      <c r="A242" s="5"/>
      <c r="B242" s="20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12"/>
    </row>
    <row r="243" spans="1:13" ht="13.5" thickBot="1">
      <c r="A243" s="5"/>
      <c r="B243" s="101" t="s">
        <v>117</v>
      </c>
      <c r="C243" s="121"/>
      <c r="D243" s="122"/>
      <c r="E243" s="122"/>
      <c r="F243" s="122"/>
      <c r="G243" s="47"/>
      <c r="H243" s="47"/>
      <c r="I243" s="47"/>
      <c r="J243" s="47"/>
      <c r="K243" s="5"/>
      <c r="L243" s="5"/>
      <c r="M243" s="70"/>
    </row>
    <row r="244" spans="1:13" ht="12.75">
      <c r="A244" s="5"/>
      <c r="B244" s="102" t="s">
        <v>32</v>
      </c>
      <c r="C244" s="103" t="s">
        <v>33</v>
      </c>
      <c r="D244" s="103" t="s">
        <v>34</v>
      </c>
      <c r="E244" s="103" t="s">
        <v>35</v>
      </c>
      <c r="F244" s="103" t="s">
        <v>36</v>
      </c>
      <c r="G244" s="103" t="s">
        <v>79</v>
      </c>
      <c r="H244" s="103"/>
      <c r="I244" s="103" t="s">
        <v>39</v>
      </c>
      <c r="J244" s="106" t="s">
        <v>21</v>
      </c>
      <c r="K244" s="5"/>
      <c r="L244" s="5"/>
      <c r="M244" s="26"/>
    </row>
    <row r="245" spans="1:13" ht="13.5" thickBot="1">
      <c r="A245" s="5"/>
      <c r="B245" s="11" t="s">
        <v>40</v>
      </c>
      <c r="C245" s="70" t="s">
        <v>41</v>
      </c>
      <c r="D245" s="70"/>
      <c r="E245" s="70"/>
      <c r="F245" s="70"/>
      <c r="G245" s="70"/>
      <c r="H245" s="70"/>
      <c r="I245" s="70"/>
      <c r="J245" s="59"/>
      <c r="K245" s="5"/>
      <c r="L245" s="5"/>
      <c r="M245" s="12"/>
    </row>
    <row r="246" spans="1:13" ht="12.75">
      <c r="A246" s="102" t="s">
        <v>63</v>
      </c>
      <c r="B246" s="123">
        <f>(I229*(2/12))</f>
        <v>25.23879647466666</v>
      </c>
      <c r="C246" s="123">
        <f>(I229*(5/12))</f>
        <v>63.096991186666656</v>
      </c>
      <c r="D246" s="79">
        <f>(I229*(0.5/12))</f>
        <v>6.309699118666665</v>
      </c>
      <c r="E246" s="79">
        <f>(I229*(1.5/12))</f>
        <v>18.929097355999996</v>
      </c>
      <c r="F246" s="79">
        <f>(I229*(1/12))</f>
        <v>12.61939823733333</v>
      </c>
      <c r="G246" s="79">
        <f>(I229*(1/12))</f>
        <v>12.61939823733333</v>
      </c>
      <c r="H246" s="123"/>
      <c r="I246" s="123">
        <f>(I229*(1/12))</f>
        <v>12.61939823733333</v>
      </c>
      <c r="J246" s="124">
        <f>(I246+H246+G246+F246+E246+D246+C246+B246)</f>
        <v>151.43277884799997</v>
      </c>
      <c r="K246" s="5"/>
      <c r="L246" s="5"/>
      <c r="M246" s="12"/>
    </row>
    <row r="247" spans="1:13" ht="13.5" thickBot="1">
      <c r="A247" s="113" t="s">
        <v>64</v>
      </c>
      <c r="B247" s="125">
        <f>(I230*(2/12))</f>
        <v>88.4343357771852</v>
      </c>
      <c r="C247" s="125">
        <f>(I230*(5/12))</f>
        <v>221.085839442963</v>
      </c>
      <c r="D247" s="126">
        <f>(I230*(0.5/12))</f>
        <v>22.1085839442963</v>
      </c>
      <c r="E247" s="126">
        <f>(I230*(1.5/12))</f>
        <v>66.3257518328889</v>
      </c>
      <c r="F247" s="126">
        <f>(I230*(1/12))</f>
        <v>44.2171678885926</v>
      </c>
      <c r="G247" s="126">
        <f>(I230*(1/12))</f>
        <v>44.2171678885926</v>
      </c>
      <c r="H247" s="125"/>
      <c r="I247" s="125">
        <f>(I230*(1/12))</f>
        <v>44.2171678885926</v>
      </c>
      <c r="J247" s="112">
        <f>(I247+H247+G247+F247+E247+D247+C247+B247)</f>
        <v>530.6060146631112</v>
      </c>
      <c r="K247" s="5"/>
      <c r="L247" s="5"/>
      <c r="M247" s="44"/>
    </row>
    <row r="248" spans="1:13" ht="12.75">
      <c r="A248" s="5"/>
      <c r="B248" s="5" t="s">
        <v>67</v>
      </c>
      <c r="C248" s="43"/>
      <c r="D248" s="120"/>
      <c r="E248" s="120"/>
      <c r="F248" s="120"/>
      <c r="G248" s="5"/>
      <c r="H248" s="5"/>
      <c r="I248" s="5"/>
      <c r="J248" s="5"/>
      <c r="K248" s="5"/>
      <c r="L248" s="5"/>
      <c r="M248" s="12"/>
    </row>
    <row r="249" spans="1:13" ht="12.75">
      <c r="A249" s="5"/>
      <c r="B249" s="5" t="s">
        <v>42</v>
      </c>
      <c r="C249" s="118"/>
      <c r="D249" s="5"/>
      <c r="E249" s="5"/>
      <c r="F249" s="5"/>
      <c r="G249" s="5"/>
      <c r="H249" s="5"/>
      <c r="I249" s="5"/>
      <c r="J249" s="5"/>
      <c r="K249" s="5"/>
      <c r="L249" s="5"/>
      <c r="M249" s="12"/>
    </row>
    <row r="250" spans="1:13" ht="12.75">
      <c r="A250" s="5"/>
      <c r="B250" s="5" t="s">
        <v>80</v>
      </c>
      <c r="C250" s="118"/>
      <c r="D250" s="5"/>
      <c r="E250" s="5"/>
      <c r="F250" s="5"/>
      <c r="G250" s="5"/>
      <c r="H250" s="5"/>
      <c r="I250" s="5"/>
      <c r="J250" s="5"/>
      <c r="K250" s="5"/>
      <c r="L250" s="5"/>
      <c r="M250" s="12"/>
    </row>
    <row r="251" spans="1:13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12"/>
    </row>
    <row r="252" spans="1:13" ht="13.5" thickBot="1">
      <c r="A252" s="5"/>
      <c r="B252" s="101" t="s">
        <v>188</v>
      </c>
      <c r="C252" s="47"/>
      <c r="D252" s="47"/>
      <c r="E252" s="47"/>
      <c r="F252" s="47"/>
      <c r="G252" s="47"/>
      <c r="H252" s="47"/>
      <c r="I252" s="47"/>
      <c r="J252" s="5"/>
      <c r="K252" s="5"/>
      <c r="L252" s="5"/>
      <c r="M252" s="12"/>
    </row>
    <row r="253" spans="1:13" ht="12.75">
      <c r="A253" s="5"/>
      <c r="B253" s="102" t="s">
        <v>14</v>
      </c>
      <c r="C253" s="103" t="s">
        <v>16</v>
      </c>
      <c r="D253" s="103" t="s">
        <v>17</v>
      </c>
      <c r="E253" s="103" t="s">
        <v>18</v>
      </c>
      <c r="F253" s="103" t="s">
        <v>19</v>
      </c>
      <c r="G253" s="104" t="s">
        <v>20</v>
      </c>
      <c r="H253" s="105" t="s">
        <v>83</v>
      </c>
      <c r="I253" s="106" t="s">
        <v>21</v>
      </c>
      <c r="J253" s="88"/>
      <c r="K253" s="5"/>
      <c r="L253" s="5"/>
      <c r="M253" s="12"/>
    </row>
    <row r="254" spans="1:13" ht="12.75">
      <c r="A254" s="5"/>
      <c r="B254" s="11" t="s">
        <v>22</v>
      </c>
      <c r="C254" s="12"/>
      <c r="D254" s="70" t="s">
        <v>23</v>
      </c>
      <c r="E254" s="70" t="s">
        <v>24</v>
      </c>
      <c r="F254" s="70" t="s">
        <v>25</v>
      </c>
      <c r="G254" s="107"/>
      <c r="H254" s="108" t="s">
        <v>107</v>
      </c>
      <c r="I254" s="13"/>
      <c r="J254" s="5"/>
      <c r="K254" s="5"/>
      <c r="L254" s="5"/>
      <c r="M254" s="12"/>
    </row>
    <row r="255" spans="1:13" ht="13.5" thickBot="1">
      <c r="A255" s="5"/>
      <c r="B255" s="14"/>
      <c r="C255" s="12"/>
      <c r="D255" s="70"/>
      <c r="E255" s="70" t="s">
        <v>27</v>
      </c>
      <c r="F255" s="12"/>
      <c r="G255" s="109"/>
      <c r="H255" s="108" t="s">
        <v>118</v>
      </c>
      <c r="I255" s="13"/>
      <c r="J255" s="5"/>
      <c r="K255" s="5"/>
      <c r="L255" s="5"/>
      <c r="M255" s="12"/>
    </row>
    <row r="256" spans="1:13" ht="13.5" thickBot="1">
      <c r="A256" s="102" t="s">
        <v>63</v>
      </c>
      <c r="B256" s="44">
        <f>($H$134)</f>
        <v>29606.979212</v>
      </c>
      <c r="C256" s="44">
        <f>(B256/264)</f>
        <v>112.14764853030303</v>
      </c>
      <c r="D256" s="18">
        <v>264</v>
      </c>
      <c r="E256" s="18">
        <v>225</v>
      </c>
      <c r="F256" s="207">
        <v>4</v>
      </c>
      <c r="G256" s="110">
        <f>(C256/F256)*(D256/E256)</f>
        <v>32.89664356888889</v>
      </c>
      <c r="H256" s="111">
        <f>(G256*(30/100))</f>
        <v>9.868993070666667</v>
      </c>
      <c r="I256" s="112">
        <f>(G256+H256)</f>
        <v>42.76563663955556</v>
      </c>
      <c r="J256" s="5"/>
      <c r="K256" s="5"/>
      <c r="L256" s="5"/>
      <c r="M256" s="12"/>
    </row>
    <row r="257" spans="1:13" ht="13.5" thickBot="1">
      <c r="A257" s="113" t="s">
        <v>64</v>
      </c>
      <c r="B257" s="114">
        <f>($I$134)</f>
        <v>126482.78588</v>
      </c>
      <c r="C257" s="114">
        <f>(B257/264)</f>
        <v>479.10146166666664</v>
      </c>
      <c r="D257" s="115">
        <v>264</v>
      </c>
      <c r="E257" s="115">
        <v>225</v>
      </c>
      <c r="F257" s="207">
        <v>4</v>
      </c>
      <c r="G257" s="116">
        <f>(C257/F257)*(D257/E257)</f>
        <v>140.53642875555553</v>
      </c>
      <c r="H257" s="111">
        <f>(G257*(30/100))</f>
        <v>42.16092862666666</v>
      </c>
      <c r="I257" s="112">
        <f>(G257+H257)</f>
        <v>182.6973573822222</v>
      </c>
      <c r="J257" s="5"/>
      <c r="K257" s="5"/>
      <c r="L257" s="5"/>
      <c r="M257" s="12"/>
    </row>
    <row r="258" spans="1:13" ht="12.75">
      <c r="A258" s="5"/>
      <c r="B258" s="117" t="s">
        <v>29</v>
      </c>
      <c r="C258" s="118"/>
      <c r="D258" s="5"/>
      <c r="E258" s="5"/>
      <c r="F258" s="5"/>
      <c r="G258" s="5"/>
      <c r="H258" s="5"/>
      <c r="I258" s="5"/>
      <c r="J258" s="5"/>
      <c r="K258" s="5"/>
      <c r="L258" s="5"/>
      <c r="M258" s="12"/>
    </row>
    <row r="259" spans="1:13" ht="12.75">
      <c r="A259" s="5"/>
      <c r="B259" s="117" t="s">
        <v>65</v>
      </c>
      <c r="C259" s="118"/>
      <c r="D259" s="5"/>
      <c r="E259" s="5"/>
      <c r="F259" s="5"/>
      <c r="G259" s="5"/>
      <c r="H259" s="5"/>
      <c r="I259" s="5"/>
      <c r="J259" s="5"/>
      <c r="K259" s="5"/>
      <c r="L259" s="5"/>
      <c r="M259" s="12"/>
    </row>
    <row r="260" spans="1:13" ht="12.75">
      <c r="A260" s="5"/>
      <c r="B260" s="117" t="s">
        <v>166</v>
      </c>
      <c r="C260" s="118"/>
      <c r="D260" s="5"/>
      <c r="E260" s="5"/>
      <c r="F260" s="5"/>
      <c r="G260" s="5"/>
      <c r="H260" s="5"/>
      <c r="I260" s="5"/>
      <c r="J260" s="5"/>
      <c r="K260" s="5"/>
      <c r="L260" s="5"/>
      <c r="M260" s="12"/>
    </row>
    <row r="261" spans="1:13" ht="12.75">
      <c r="A261" s="5"/>
      <c r="B261" s="5" t="s">
        <v>66</v>
      </c>
      <c r="C261" s="5"/>
      <c r="D261" s="120"/>
      <c r="E261" s="120"/>
      <c r="F261" s="120"/>
      <c r="G261" s="5"/>
      <c r="H261" s="5"/>
      <c r="I261" s="5"/>
      <c r="J261" s="5"/>
      <c r="K261" s="5"/>
      <c r="L261" s="5"/>
      <c r="M261" s="12"/>
    </row>
    <row r="262" spans="1:13" ht="12.75">
      <c r="A262" s="5"/>
      <c r="B262" s="5" t="s">
        <v>84</v>
      </c>
      <c r="C262" s="5"/>
      <c r="D262" s="120"/>
      <c r="E262" s="120"/>
      <c r="F262" s="120"/>
      <c r="G262" s="5"/>
      <c r="H262" s="5"/>
      <c r="I262" s="5"/>
      <c r="J262" s="5"/>
      <c r="K262" s="5"/>
      <c r="L262" s="5"/>
      <c r="M262" s="12"/>
    </row>
    <row r="263" spans="1:13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12"/>
    </row>
    <row r="264" spans="1:13" ht="13.5" thickBot="1">
      <c r="A264" s="5"/>
      <c r="B264" s="101" t="s">
        <v>109</v>
      </c>
      <c r="C264" s="121"/>
      <c r="D264" s="122"/>
      <c r="E264" s="122"/>
      <c r="F264" s="122"/>
      <c r="G264" s="47"/>
      <c r="H264" s="47"/>
      <c r="I264" s="47"/>
      <c r="J264" s="47"/>
      <c r="K264" s="5"/>
      <c r="L264" s="5"/>
      <c r="M264" s="12"/>
    </row>
    <row r="265" spans="1:13" ht="12.75">
      <c r="A265" s="5"/>
      <c r="B265" s="102" t="s">
        <v>32</v>
      </c>
      <c r="C265" s="103" t="s">
        <v>33</v>
      </c>
      <c r="D265" s="103" t="s">
        <v>34</v>
      </c>
      <c r="E265" s="103" t="s">
        <v>35</v>
      </c>
      <c r="F265" s="103" t="s">
        <v>36</v>
      </c>
      <c r="G265" s="103" t="s">
        <v>79</v>
      </c>
      <c r="H265" s="103" t="s">
        <v>38</v>
      </c>
      <c r="I265" s="103" t="s">
        <v>39</v>
      </c>
      <c r="J265" s="106" t="s">
        <v>21</v>
      </c>
      <c r="K265" s="5"/>
      <c r="L265" s="5"/>
      <c r="M265" s="12"/>
    </row>
    <row r="266" spans="1:13" ht="13.5" thickBot="1">
      <c r="A266" s="5"/>
      <c r="B266" s="11" t="s">
        <v>40</v>
      </c>
      <c r="C266" s="70" t="s">
        <v>41</v>
      </c>
      <c r="D266" s="70"/>
      <c r="E266" s="70"/>
      <c r="F266" s="70"/>
      <c r="G266" s="70"/>
      <c r="H266" s="70"/>
      <c r="I266" s="70"/>
      <c r="J266" s="59"/>
      <c r="K266" s="5"/>
      <c r="L266" s="5"/>
      <c r="M266" s="12"/>
    </row>
    <row r="267" spans="1:13" ht="12.75">
      <c r="A267" s="102" t="s">
        <v>63</v>
      </c>
      <c r="B267" s="123">
        <f>(I256*(2/12))</f>
        <v>7.127606106592593</v>
      </c>
      <c r="C267" s="123">
        <f>(I256*(1/12))</f>
        <v>3.5638030532962963</v>
      </c>
      <c r="D267" s="79">
        <f>(I256*(0.5/12))</f>
        <v>1.7819015266481482</v>
      </c>
      <c r="E267" s="79">
        <f>(I256*(1.5/12))</f>
        <v>5.345704579944445</v>
      </c>
      <c r="F267" s="79">
        <f>(I256*(1/12))</f>
        <v>3.5638030532962963</v>
      </c>
      <c r="G267" s="79">
        <f>(I256*(1/12))</f>
        <v>3.5638030532962963</v>
      </c>
      <c r="H267" s="123">
        <f>(I256*(0.25/12))</f>
        <v>0.8909507633240741</v>
      </c>
      <c r="I267" s="123">
        <f>(I256*(0.75/12))</f>
        <v>2.6728522899722225</v>
      </c>
      <c r="J267" s="124">
        <f>(I267+H267+G267+F267+E267+D267+C267+B267)</f>
        <v>28.51042442637037</v>
      </c>
      <c r="K267" s="5"/>
      <c r="L267" s="5"/>
      <c r="M267" s="12"/>
    </row>
    <row r="268" spans="1:13" ht="13.5" thickBot="1">
      <c r="A268" s="113" t="s">
        <v>64</v>
      </c>
      <c r="B268" s="125">
        <f>(I257*(2/12))</f>
        <v>30.4495595637037</v>
      </c>
      <c r="C268" s="125">
        <f>(I257*(1/12))</f>
        <v>15.22477978185185</v>
      </c>
      <c r="D268" s="126">
        <f>(I257*(0.5/12))</f>
        <v>7.612389890925925</v>
      </c>
      <c r="E268" s="126">
        <f>(I257*(1.5/12))</f>
        <v>22.837169672777776</v>
      </c>
      <c r="F268" s="126">
        <f>(I257*(1/12))</f>
        <v>15.22477978185185</v>
      </c>
      <c r="G268" s="126">
        <f>(I257*(1/12))</f>
        <v>15.22477978185185</v>
      </c>
      <c r="H268" s="125">
        <f>(I257*(0.25/12))</f>
        <v>3.8061949454629627</v>
      </c>
      <c r="I268" s="125">
        <f>(I257*(0.75/12))</f>
        <v>11.418584836388888</v>
      </c>
      <c r="J268" s="112">
        <f>(I268+H268+G268+F268+E268+D268+C268+B268)</f>
        <v>121.7982382548148</v>
      </c>
      <c r="K268" s="5"/>
      <c r="L268" s="5"/>
      <c r="M268" s="12"/>
    </row>
    <row r="269" spans="1:13" ht="12.75">
      <c r="A269" s="5"/>
      <c r="B269" s="5" t="s">
        <v>67</v>
      </c>
      <c r="C269" s="43"/>
      <c r="D269" s="120"/>
      <c r="E269" s="120"/>
      <c r="F269" s="120"/>
      <c r="G269" s="5"/>
      <c r="H269" s="5"/>
      <c r="I269" s="5"/>
      <c r="J269" s="5"/>
      <c r="K269" s="5"/>
      <c r="L269" s="5"/>
      <c r="M269" s="12"/>
    </row>
    <row r="270" spans="1:13" ht="12.75">
      <c r="A270" s="5"/>
      <c r="B270" s="5" t="s">
        <v>42</v>
      </c>
      <c r="C270" s="118"/>
      <c r="D270" s="5"/>
      <c r="E270" s="5"/>
      <c r="F270" s="5"/>
      <c r="G270" s="5"/>
      <c r="H270" s="5"/>
      <c r="I270" s="5"/>
      <c r="J270" s="5"/>
      <c r="K270" s="5"/>
      <c r="L270" s="5"/>
      <c r="M270" s="12"/>
    </row>
    <row r="271" spans="1:13" ht="12.75">
      <c r="A271" s="5"/>
      <c r="B271" s="5" t="s">
        <v>80</v>
      </c>
      <c r="C271" s="118"/>
      <c r="D271" s="5"/>
      <c r="E271" s="5"/>
      <c r="F271" s="5"/>
      <c r="G271" s="5"/>
      <c r="H271" s="5"/>
      <c r="I271" s="5"/>
      <c r="J271" s="5"/>
      <c r="K271" s="5"/>
      <c r="L271" s="5"/>
      <c r="M271" s="12"/>
    </row>
    <row r="272" spans="1:13" ht="12.75">
      <c r="A272" s="5"/>
      <c r="B272" s="5"/>
      <c r="C272" s="118"/>
      <c r="D272" s="5"/>
      <c r="E272" s="5"/>
      <c r="F272" s="5"/>
      <c r="G272" s="5"/>
      <c r="H272" s="5"/>
      <c r="I272" s="5"/>
      <c r="J272" s="5"/>
      <c r="K272" s="5"/>
      <c r="L272" s="5"/>
      <c r="M272" s="12"/>
    </row>
    <row r="273" spans="1:13" ht="13.5" thickBot="1">
      <c r="A273" s="5"/>
      <c r="B273" s="101" t="s">
        <v>198</v>
      </c>
      <c r="C273" s="127"/>
      <c r="D273" s="47"/>
      <c r="E273" s="47"/>
      <c r="F273" s="47"/>
      <c r="G273" s="127"/>
      <c r="H273" s="127"/>
      <c r="I273" s="47"/>
      <c r="J273" s="5"/>
      <c r="K273" s="5"/>
      <c r="L273" s="5"/>
      <c r="M273" s="70"/>
    </row>
    <row r="274" spans="1:13" ht="12.75">
      <c r="A274" s="5"/>
      <c r="B274" s="105" t="s">
        <v>43</v>
      </c>
      <c r="C274" s="128" t="s">
        <v>182</v>
      </c>
      <c r="D274" s="128" t="s">
        <v>39</v>
      </c>
      <c r="E274" s="128" t="s">
        <v>44</v>
      </c>
      <c r="F274" s="128" t="s">
        <v>68</v>
      </c>
      <c r="G274" s="26" t="s">
        <v>125</v>
      </c>
      <c r="H274" s="26" t="s">
        <v>175</v>
      </c>
      <c r="I274" s="129" t="s">
        <v>21</v>
      </c>
      <c r="J274" s="26"/>
      <c r="K274" s="5"/>
      <c r="L274" s="5"/>
      <c r="M274" s="26"/>
    </row>
    <row r="275" spans="1:13" ht="13.5" thickBot="1">
      <c r="A275" s="5"/>
      <c r="B275" s="130"/>
      <c r="C275" s="26"/>
      <c r="D275" s="26"/>
      <c r="E275" s="26"/>
      <c r="F275" s="26" t="s">
        <v>41</v>
      </c>
      <c r="G275" s="88" t="s">
        <v>123</v>
      </c>
      <c r="H275" s="5"/>
      <c r="I275" s="131"/>
      <c r="J275" s="26"/>
      <c r="K275" s="5"/>
      <c r="L275" s="5"/>
      <c r="M275" s="18"/>
    </row>
    <row r="276" spans="1:13" ht="12.75">
      <c r="A276" s="102" t="s">
        <v>63</v>
      </c>
      <c r="B276" s="44">
        <f>($I$158)</f>
        <v>66.05736891024657</v>
      </c>
      <c r="C276" s="79">
        <f>(B276*(1/40))</f>
        <v>1.6514342227561642</v>
      </c>
      <c r="D276" s="79">
        <f>(B276*(1/60))</f>
        <v>1.1009561485041095</v>
      </c>
      <c r="E276" s="79">
        <f>(B276*(1/30))</f>
        <v>2.201912297008219</v>
      </c>
      <c r="F276" s="79">
        <f>(B276*(1/20))</f>
        <v>3.3028684455123285</v>
      </c>
      <c r="G276" s="79">
        <f>(B276*(1/10))</f>
        <v>6.605736891024657</v>
      </c>
      <c r="H276" s="79">
        <f>(B276*(1/40))</f>
        <v>1.6514342227561642</v>
      </c>
      <c r="I276" s="132">
        <f>SUM(C276:H276)</f>
        <v>16.51434222756164</v>
      </c>
      <c r="J276" s="26"/>
      <c r="K276" s="5"/>
      <c r="L276" s="5"/>
      <c r="M276" s="18"/>
    </row>
    <row r="277" spans="1:13" ht="13.5" thickBot="1">
      <c r="A277" s="113" t="s">
        <v>64</v>
      </c>
      <c r="B277" s="114">
        <f>($J$158)</f>
        <v>184.4333133041096</v>
      </c>
      <c r="C277" s="126">
        <f>(B277*(1/40))</f>
        <v>4.61083283260274</v>
      </c>
      <c r="D277" s="126">
        <f>(B277*(1/60))</f>
        <v>3.073888555068493</v>
      </c>
      <c r="E277" s="126">
        <f>(B277*(1/30))</f>
        <v>6.147777110136986</v>
      </c>
      <c r="F277" s="126">
        <f>(B277*(1/20))</f>
        <v>9.22166566520548</v>
      </c>
      <c r="G277" s="126">
        <f>(B277*(1/10))</f>
        <v>18.44333133041096</v>
      </c>
      <c r="H277" s="134">
        <f>(B277*(1/40))</f>
        <v>4.61083283260274</v>
      </c>
      <c r="I277" s="133">
        <f>SUM(C277:H277)</f>
        <v>46.108328326027404</v>
      </c>
      <c r="J277" s="44"/>
      <c r="K277" s="5"/>
      <c r="L277" s="5"/>
      <c r="M277" s="44"/>
    </row>
    <row r="278" spans="1:13" ht="12.75">
      <c r="A278" s="5"/>
      <c r="B278" s="5" t="s">
        <v>183</v>
      </c>
      <c r="C278" s="18"/>
      <c r="D278" s="18"/>
      <c r="E278" s="18"/>
      <c r="F278" s="18"/>
      <c r="G278" s="18"/>
      <c r="H278" s="18"/>
      <c r="I278" s="44"/>
      <c r="J278" s="44"/>
      <c r="K278" s="5"/>
      <c r="L278" s="5"/>
      <c r="M278" s="135"/>
    </row>
    <row r="279" spans="1:13" ht="12.75">
      <c r="A279" s="5"/>
      <c r="B279" s="5" t="s">
        <v>209</v>
      </c>
      <c r="C279" s="12"/>
      <c r="D279" s="12"/>
      <c r="E279" s="12"/>
      <c r="F279" s="12"/>
      <c r="G279" s="5"/>
      <c r="H279" s="12"/>
      <c r="I279" s="18"/>
      <c r="J279" s="5"/>
      <c r="K279" s="5"/>
      <c r="L279" s="5"/>
      <c r="M279" s="12"/>
    </row>
    <row r="280" spans="1:13" ht="12.75">
      <c r="A280" s="5"/>
      <c r="B280" s="5" t="s">
        <v>185</v>
      </c>
      <c r="C280" s="12"/>
      <c r="D280" s="12"/>
      <c r="E280" s="12"/>
      <c r="F280" s="12"/>
      <c r="G280" s="5"/>
      <c r="H280" s="12"/>
      <c r="I280" s="18"/>
      <c r="J280" s="5"/>
      <c r="K280" s="5"/>
      <c r="L280" s="5"/>
      <c r="M280" s="12"/>
    </row>
    <row r="281" spans="1:13" ht="12.75">
      <c r="A281" s="5"/>
      <c r="B281" s="5" t="s">
        <v>184</v>
      </c>
      <c r="C281" s="12"/>
      <c r="D281" s="12"/>
      <c r="E281" s="12"/>
      <c r="F281" s="12"/>
      <c r="G281" s="5"/>
      <c r="H281" s="12"/>
      <c r="I281" s="18"/>
      <c r="J281" s="5"/>
      <c r="K281" s="5"/>
      <c r="L281" s="5"/>
      <c r="M281" s="12"/>
    </row>
    <row r="282" spans="1:13" ht="12.75">
      <c r="A282" s="5"/>
      <c r="B282" s="20"/>
      <c r="C282" s="12"/>
      <c r="D282" s="12"/>
      <c r="E282" s="12"/>
      <c r="F282" s="12"/>
      <c r="G282" s="5"/>
      <c r="H282" s="12"/>
      <c r="I282" s="18"/>
      <c r="J282" s="5"/>
      <c r="K282" s="5"/>
      <c r="L282" s="5"/>
      <c r="M282" s="12"/>
    </row>
    <row r="283" spans="1:13" ht="13.5" thickBot="1">
      <c r="A283" s="5"/>
      <c r="B283" s="101" t="s">
        <v>199</v>
      </c>
      <c r="C283" s="47"/>
      <c r="D283" s="47"/>
      <c r="E283" s="136"/>
      <c r="F283" s="47"/>
      <c r="G283" s="47"/>
      <c r="H283" s="5"/>
      <c r="I283" s="5"/>
      <c r="J283" s="5"/>
      <c r="K283" s="5"/>
      <c r="L283" s="5"/>
      <c r="M283" s="12"/>
    </row>
    <row r="284" spans="1:13" ht="12.75">
      <c r="A284" s="5"/>
      <c r="B284" s="104" t="s">
        <v>174</v>
      </c>
      <c r="C284" s="105" t="s">
        <v>175</v>
      </c>
      <c r="D284" s="128" t="s">
        <v>44</v>
      </c>
      <c r="E284" s="128" t="s">
        <v>32</v>
      </c>
      <c r="F284" s="128" t="s">
        <v>182</v>
      </c>
      <c r="G284" s="104" t="s">
        <v>21</v>
      </c>
      <c r="H284" s="26"/>
      <c r="I284" s="5"/>
      <c r="J284" s="5"/>
      <c r="K284" s="5"/>
      <c r="L284" s="5"/>
      <c r="M284" s="12"/>
    </row>
    <row r="285" spans="1:13" ht="13.5" thickBot="1">
      <c r="A285" s="5"/>
      <c r="B285" s="107"/>
      <c r="C285" s="108"/>
      <c r="D285" s="26"/>
      <c r="E285" s="26" t="s">
        <v>41</v>
      </c>
      <c r="F285" s="26"/>
      <c r="G285" s="137"/>
      <c r="H285" s="26"/>
      <c r="I285" s="5"/>
      <c r="J285" s="5"/>
      <c r="K285" s="5"/>
      <c r="L285" s="5"/>
      <c r="M285" s="12"/>
    </row>
    <row r="286" spans="1:13" ht="12.75">
      <c r="A286" s="102" t="s">
        <v>63</v>
      </c>
      <c r="B286" s="44">
        <f>(H183)</f>
        <v>128.59685004</v>
      </c>
      <c r="C286" s="79">
        <f>(B286*(1/45))</f>
        <v>2.8577077786666667</v>
      </c>
      <c r="D286" s="79">
        <f>(B286*(1/30))</f>
        <v>4.286561668</v>
      </c>
      <c r="E286" s="79">
        <f>(B286*(1/30))</f>
        <v>4.286561668</v>
      </c>
      <c r="F286" s="79">
        <f>(B286*(1/45))</f>
        <v>2.8577077786666667</v>
      </c>
      <c r="G286" s="138">
        <f>SUM(C286:F286)</f>
        <v>14.288538893333333</v>
      </c>
      <c r="H286" s="62"/>
      <c r="I286" s="5"/>
      <c r="J286" s="5"/>
      <c r="K286" s="5"/>
      <c r="L286" s="5"/>
      <c r="M286" s="12"/>
    </row>
    <row r="287" spans="1:13" ht="13.5" thickBot="1">
      <c r="A287" s="113" t="s">
        <v>64</v>
      </c>
      <c r="B287" s="114">
        <f>(I183)</f>
        <v>645.5488305333333</v>
      </c>
      <c r="C287" s="126">
        <f>(B287*(1/45))</f>
        <v>14.345529567407407</v>
      </c>
      <c r="D287" s="126">
        <f>(B287*(1/30))</f>
        <v>21.51829435111111</v>
      </c>
      <c r="E287" s="126">
        <f>(B287*(1/30))</f>
        <v>21.51829435111111</v>
      </c>
      <c r="F287" s="126">
        <f>(B287*(1/45))</f>
        <v>14.345529567407407</v>
      </c>
      <c r="G287" s="139">
        <f>SUM(C287:F287)</f>
        <v>71.72764783703704</v>
      </c>
      <c r="H287" s="62"/>
      <c r="I287" s="5"/>
      <c r="J287" s="5"/>
      <c r="K287" s="5"/>
      <c r="L287" s="5"/>
      <c r="M287" s="12"/>
    </row>
    <row r="288" spans="1:13" ht="12.75">
      <c r="A288" s="5"/>
      <c r="B288" s="5" t="s">
        <v>176</v>
      </c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12"/>
    </row>
    <row r="289" spans="1:13" ht="12.75">
      <c r="A289" s="5"/>
      <c r="B289" s="5" t="s">
        <v>181</v>
      </c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12"/>
    </row>
    <row r="290" spans="1:13" ht="12.75">
      <c r="A290" s="5"/>
      <c r="B290" s="5"/>
      <c r="C290" s="12"/>
      <c r="D290" s="12"/>
      <c r="E290" s="12"/>
      <c r="F290" s="12"/>
      <c r="G290" s="5"/>
      <c r="H290" s="12"/>
      <c r="I290" s="18"/>
      <c r="J290" s="5"/>
      <c r="K290" s="5"/>
      <c r="L290" s="5"/>
      <c r="M290" s="12"/>
    </row>
    <row r="291" spans="1:13" ht="13.5" thickBot="1">
      <c r="A291" s="5"/>
      <c r="B291" s="101" t="s">
        <v>200</v>
      </c>
      <c r="C291" s="47"/>
      <c r="D291" s="47"/>
      <c r="E291" s="47"/>
      <c r="F291" s="47"/>
      <c r="G291" s="5"/>
      <c r="H291" s="12"/>
      <c r="I291" s="12"/>
      <c r="J291" s="12"/>
      <c r="K291" s="5"/>
      <c r="L291" s="5"/>
      <c r="M291" s="12"/>
    </row>
    <row r="292" spans="1:12" ht="12.75">
      <c r="A292" s="5"/>
      <c r="B292" s="102" t="s">
        <v>14</v>
      </c>
      <c r="C292" s="103" t="s">
        <v>169</v>
      </c>
      <c r="D292" s="103" t="s">
        <v>18</v>
      </c>
      <c r="E292" s="103" t="s">
        <v>170</v>
      </c>
      <c r="F292" s="104" t="s">
        <v>173</v>
      </c>
      <c r="G292" s="26"/>
      <c r="H292" s="26"/>
      <c r="I292" s="26"/>
      <c r="J292" s="5"/>
      <c r="K292" s="5"/>
      <c r="L292" s="12"/>
    </row>
    <row r="293" spans="1:12" ht="12.75">
      <c r="A293" s="5"/>
      <c r="B293" s="11" t="s">
        <v>246</v>
      </c>
      <c r="C293" s="70" t="s">
        <v>249</v>
      </c>
      <c r="D293" s="70" t="s">
        <v>24</v>
      </c>
      <c r="E293" s="70" t="s">
        <v>171</v>
      </c>
      <c r="F293" s="107"/>
      <c r="G293" s="26"/>
      <c r="H293" s="26"/>
      <c r="I293" s="12"/>
      <c r="J293" s="5"/>
      <c r="K293" s="5"/>
      <c r="L293" s="12"/>
    </row>
    <row r="294" spans="1:12" ht="13.5" thickBot="1">
      <c r="A294" s="5"/>
      <c r="B294" s="11" t="s">
        <v>247</v>
      </c>
      <c r="C294" s="70" t="s">
        <v>248</v>
      </c>
      <c r="D294" s="70" t="s">
        <v>172</v>
      </c>
      <c r="E294" s="12"/>
      <c r="F294" s="109"/>
      <c r="G294" s="26"/>
      <c r="H294" s="26"/>
      <c r="I294" s="12"/>
      <c r="J294" s="5"/>
      <c r="K294" s="5"/>
      <c r="L294" s="12"/>
    </row>
    <row r="295" spans="1:12" ht="12.75">
      <c r="A295" s="102" t="s">
        <v>63</v>
      </c>
      <c r="B295" s="44">
        <v>12</v>
      </c>
      <c r="C295" s="207">
        <v>16</v>
      </c>
      <c r="D295" s="18">
        <v>225</v>
      </c>
      <c r="E295" s="18">
        <v>1</v>
      </c>
      <c r="F295" s="110">
        <f>((B295*C295*E295)/D295)</f>
        <v>0.8533333333333334</v>
      </c>
      <c r="G295" s="123"/>
      <c r="H295" s="12"/>
      <c r="I295" s="123"/>
      <c r="J295" s="5"/>
      <c r="K295" s="5"/>
      <c r="L295" s="12"/>
    </row>
    <row r="296" spans="1:12" ht="13.5" thickBot="1">
      <c r="A296" s="113" t="s">
        <v>64</v>
      </c>
      <c r="B296" s="114">
        <v>12</v>
      </c>
      <c r="C296" s="207">
        <v>16</v>
      </c>
      <c r="D296" s="115">
        <v>225</v>
      </c>
      <c r="E296" s="115">
        <v>1</v>
      </c>
      <c r="F296" s="116">
        <f>((B296*C296*E296)/D296)</f>
        <v>0.8533333333333334</v>
      </c>
      <c r="G296" s="123"/>
      <c r="H296" s="12"/>
      <c r="I296" s="123"/>
      <c r="J296" s="5"/>
      <c r="K296" s="5"/>
      <c r="L296" s="12"/>
    </row>
    <row r="297" spans="1:13" ht="12.75">
      <c r="A297" s="48"/>
      <c r="B297" s="85" t="s">
        <v>167</v>
      </c>
      <c r="C297" s="118"/>
      <c r="D297" s="5"/>
      <c r="E297" s="5"/>
      <c r="F297" s="5"/>
      <c r="G297" s="5"/>
      <c r="H297" s="5"/>
      <c r="I297" s="5"/>
      <c r="J297" s="5"/>
      <c r="K297" s="5"/>
      <c r="L297" s="5"/>
      <c r="M297" s="12"/>
    </row>
    <row r="298" spans="1:13" ht="12.75">
      <c r="A298" s="5"/>
      <c r="B298" s="85" t="s">
        <v>168</v>
      </c>
      <c r="C298" s="118"/>
      <c r="D298" s="5"/>
      <c r="E298" s="5"/>
      <c r="F298" s="5"/>
      <c r="G298" s="5"/>
      <c r="H298" s="5"/>
      <c r="I298" s="5"/>
      <c r="J298" s="5"/>
      <c r="K298" s="5"/>
      <c r="L298" s="5"/>
      <c r="M298" s="12"/>
    </row>
    <row r="299" spans="1:13" ht="12.75">
      <c r="A299" s="5"/>
      <c r="B299" s="85" t="s">
        <v>230</v>
      </c>
      <c r="C299" s="118"/>
      <c r="D299" s="5"/>
      <c r="E299" s="5"/>
      <c r="F299" s="5"/>
      <c r="G299" s="5"/>
      <c r="H299" s="5"/>
      <c r="I299" s="5"/>
      <c r="J299" s="5"/>
      <c r="K299" s="5"/>
      <c r="L299" s="5"/>
      <c r="M299" s="12"/>
    </row>
    <row r="300" spans="1:13" ht="12.75">
      <c r="A300" s="5"/>
      <c r="B300" s="85" t="s">
        <v>231</v>
      </c>
      <c r="C300" s="118"/>
      <c r="D300" s="5"/>
      <c r="E300" s="5"/>
      <c r="F300" s="5"/>
      <c r="G300" s="5"/>
      <c r="H300" s="5"/>
      <c r="I300" s="5"/>
      <c r="J300" s="5"/>
      <c r="K300" s="5"/>
      <c r="L300" s="5"/>
      <c r="M300" s="12"/>
    </row>
    <row r="301" spans="1:13" ht="12.75">
      <c r="A301" s="5"/>
      <c r="B301" s="85" t="s">
        <v>234</v>
      </c>
      <c r="C301" s="118"/>
      <c r="D301" s="5"/>
      <c r="E301" s="5"/>
      <c r="F301" s="5"/>
      <c r="G301" s="5"/>
      <c r="H301" s="5"/>
      <c r="I301" s="5"/>
      <c r="J301" s="5"/>
      <c r="K301" s="5"/>
      <c r="L301" s="5"/>
      <c r="M301" s="12"/>
    </row>
    <row r="302" spans="1:13" ht="12.75">
      <c r="A302" s="5"/>
      <c r="B302" s="85" t="s">
        <v>232</v>
      </c>
      <c r="C302" s="118"/>
      <c r="D302" s="5"/>
      <c r="E302" s="5"/>
      <c r="F302" s="5"/>
      <c r="G302" s="5"/>
      <c r="H302" s="5"/>
      <c r="I302" s="5"/>
      <c r="J302" s="5"/>
      <c r="K302" s="5"/>
      <c r="L302" s="5"/>
      <c r="M302" s="12"/>
    </row>
    <row r="303" spans="1:13" ht="12.75">
      <c r="A303" s="5"/>
      <c r="B303" s="85" t="s">
        <v>233</v>
      </c>
      <c r="C303" s="118"/>
      <c r="D303" s="5"/>
      <c r="E303" s="5"/>
      <c r="F303" s="5"/>
      <c r="G303" s="5"/>
      <c r="H303" s="5"/>
      <c r="I303" s="5"/>
      <c r="J303" s="5"/>
      <c r="K303" s="5"/>
      <c r="L303" s="5"/>
      <c r="M303" s="12"/>
    </row>
    <row r="304" spans="1:13" ht="12.75">
      <c r="A304" s="5"/>
      <c r="B304" s="85"/>
      <c r="C304" s="117"/>
      <c r="D304" s="120"/>
      <c r="E304" s="120"/>
      <c r="F304" s="120"/>
      <c r="G304" s="5"/>
      <c r="H304" s="5"/>
      <c r="I304" s="5"/>
      <c r="J304" s="5"/>
      <c r="K304" s="5"/>
      <c r="L304" s="5"/>
      <c r="M304" s="12"/>
    </row>
    <row r="305" spans="1:13" ht="13.5" thickBot="1">
      <c r="A305" s="5"/>
      <c r="B305" s="101" t="s">
        <v>253</v>
      </c>
      <c r="C305" s="121"/>
      <c r="D305" s="122"/>
      <c r="E305" s="122"/>
      <c r="F305" s="122"/>
      <c r="G305" s="5"/>
      <c r="H305" s="5"/>
      <c r="I305" s="5"/>
      <c r="J305" s="5"/>
      <c r="K305" s="5"/>
      <c r="L305" s="5"/>
      <c r="M305" s="12"/>
    </row>
    <row r="306" spans="1:13" ht="12.75">
      <c r="A306" s="5"/>
      <c r="B306" s="102" t="s">
        <v>32</v>
      </c>
      <c r="C306" s="103" t="s">
        <v>36</v>
      </c>
      <c r="D306" s="103" t="s">
        <v>255</v>
      </c>
      <c r="E306" s="103" t="s">
        <v>38</v>
      </c>
      <c r="F306" s="104" t="s">
        <v>21</v>
      </c>
      <c r="I306" s="70"/>
      <c r="K306" s="5"/>
      <c r="L306" s="5"/>
      <c r="M306" s="12"/>
    </row>
    <row r="307" spans="1:13" ht="13.5" thickBot="1">
      <c r="A307" s="5"/>
      <c r="B307" s="11" t="s">
        <v>252</v>
      </c>
      <c r="C307" s="70"/>
      <c r="D307" s="70"/>
      <c r="E307" s="70"/>
      <c r="F307" s="137"/>
      <c r="I307" s="70"/>
      <c r="K307" s="5"/>
      <c r="L307" s="5"/>
      <c r="M307" s="12"/>
    </row>
    <row r="308" spans="1:13" ht="12.75">
      <c r="A308" s="102" t="s">
        <v>63</v>
      </c>
      <c r="B308" s="123">
        <f aca="true" t="shared" si="17" ref="B308:E309">($F$295)</f>
        <v>0.8533333333333334</v>
      </c>
      <c r="C308" s="123">
        <f t="shared" si="17"/>
        <v>0.8533333333333334</v>
      </c>
      <c r="D308" s="123">
        <f t="shared" si="17"/>
        <v>0.8533333333333334</v>
      </c>
      <c r="E308" s="123">
        <f t="shared" si="17"/>
        <v>0.8533333333333334</v>
      </c>
      <c r="F308" s="110">
        <f>(B308+C308+D308+E308)</f>
        <v>3.4133333333333336</v>
      </c>
      <c r="I308" s="123"/>
      <c r="K308" s="5"/>
      <c r="L308" s="5"/>
      <c r="M308" s="12"/>
    </row>
    <row r="309" spans="1:13" ht="13.5" thickBot="1">
      <c r="A309" s="113" t="s">
        <v>64</v>
      </c>
      <c r="B309" s="125">
        <f t="shared" si="17"/>
        <v>0.8533333333333334</v>
      </c>
      <c r="C309" s="125">
        <f t="shared" si="17"/>
        <v>0.8533333333333334</v>
      </c>
      <c r="D309" s="125">
        <f t="shared" si="17"/>
        <v>0.8533333333333334</v>
      </c>
      <c r="E309" s="125">
        <f t="shared" si="17"/>
        <v>0.8533333333333334</v>
      </c>
      <c r="F309" s="116">
        <f>(B309+C309+D309+E309)</f>
        <v>3.4133333333333336</v>
      </c>
      <c r="I309" s="123"/>
      <c r="K309" s="5"/>
      <c r="L309" s="5"/>
      <c r="M309" s="12"/>
    </row>
    <row r="310" spans="1:13" ht="12.75">
      <c r="A310" s="5"/>
      <c r="B310" s="5" t="s">
        <v>251</v>
      </c>
      <c r="C310" s="43"/>
      <c r="D310" s="120"/>
      <c r="E310" s="120"/>
      <c r="F310" s="120"/>
      <c r="G310" s="5"/>
      <c r="H310" s="5"/>
      <c r="I310" s="12"/>
      <c r="J310" s="5"/>
      <c r="K310" s="5"/>
      <c r="L310" s="5"/>
      <c r="M310" s="12"/>
    </row>
    <row r="311" spans="1:13" ht="12.75">
      <c r="A311" s="5"/>
      <c r="B311" s="5" t="s">
        <v>250</v>
      </c>
      <c r="C311" s="118"/>
      <c r="D311" s="5"/>
      <c r="E311" s="5"/>
      <c r="F311" s="5"/>
      <c r="G311" s="5"/>
      <c r="H311" s="5"/>
      <c r="I311" s="5"/>
      <c r="J311" s="5"/>
      <c r="K311" s="5"/>
      <c r="L311" s="5"/>
      <c r="M311" s="12"/>
    </row>
    <row r="312" spans="1:13" ht="12.75">
      <c r="A312" s="5"/>
      <c r="B312" s="5" t="s">
        <v>254</v>
      </c>
      <c r="C312" s="118"/>
      <c r="D312" s="5"/>
      <c r="E312" s="5"/>
      <c r="F312" s="5"/>
      <c r="G312" s="5"/>
      <c r="H312" s="5"/>
      <c r="I312" s="5"/>
      <c r="J312" s="5"/>
      <c r="K312" s="5"/>
      <c r="L312" s="5"/>
      <c r="M312" s="12"/>
    </row>
    <row r="313" spans="1:13" ht="12.75">
      <c r="A313" s="5"/>
      <c r="B313" s="5"/>
      <c r="C313" s="12"/>
      <c r="D313" s="12"/>
      <c r="E313" s="12"/>
      <c r="F313" s="12"/>
      <c r="G313" s="5"/>
      <c r="H313" s="12"/>
      <c r="I313" s="18"/>
      <c r="J313" s="5"/>
      <c r="K313" s="5"/>
      <c r="L313" s="5"/>
      <c r="M313" s="12"/>
    </row>
    <row r="314" spans="1:13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12"/>
    </row>
    <row r="315" spans="1:13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12"/>
    </row>
    <row r="316" spans="1:13" ht="15.75">
      <c r="A316" s="140" t="s">
        <v>71</v>
      </c>
      <c r="B316" s="46" t="s">
        <v>72</v>
      </c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12"/>
    </row>
    <row r="317" spans="1:13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12"/>
    </row>
    <row r="318" spans="1:13" ht="13.5" thickBot="1">
      <c r="A318" s="5"/>
      <c r="B318" s="101" t="s">
        <v>189</v>
      </c>
      <c r="C318" s="101"/>
      <c r="D318" s="101"/>
      <c r="E318" s="101"/>
      <c r="F318" s="101"/>
      <c r="G318" s="101"/>
      <c r="H318" s="101"/>
      <c r="I318" s="47"/>
      <c r="J318" s="47"/>
      <c r="K318" s="47"/>
      <c r="L318" s="5"/>
      <c r="M318" s="12"/>
    </row>
    <row r="319" spans="1:13" ht="12.75">
      <c r="A319" s="5"/>
      <c r="B319" s="141" t="s">
        <v>110</v>
      </c>
      <c r="C319" s="142" t="s">
        <v>111</v>
      </c>
      <c r="D319" s="143" t="s">
        <v>112</v>
      </c>
      <c r="E319" s="144" t="s">
        <v>113</v>
      </c>
      <c r="F319" s="143" t="s">
        <v>114</v>
      </c>
      <c r="G319" s="145" t="s">
        <v>115</v>
      </c>
      <c r="H319" s="143" t="s">
        <v>114</v>
      </c>
      <c r="I319" s="145" t="s">
        <v>179</v>
      </c>
      <c r="J319" s="143" t="s">
        <v>12</v>
      </c>
      <c r="K319" s="146"/>
      <c r="L319" s="5"/>
      <c r="M319" s="12"/>
    </row>
    <row r="320" spans="1:13" ht="12.75">
      <c r="A320" s="5"/>
      <c r="B320" s="108" t="s">
        <v>63</v>
      </c>
      <c r="C320" s="26" t="s">
        <v>64</v>
      </c>
      <c r="D320" s="147" t="s">
        <v>63</v>
      </c>
      <c r="E320" s="148" t="s">
        <v>64</v>
      </c>
      <c r="F320" s="26" t="s">
        <v>63</v>
      </c>
      <c r="G320" s="26" t="s">
        <v>64</v>
      </c>
      <c r="H320" s="147" t="s">
        <v>63</v>
      </c>
      <c r="I320" s="148" t="s">
        <v>64</v>
      </c>
      <c r="J320" s="26" t="s">
        <v>63</v>
      </c>
      <c r="K320" s="59" t="s">
        <v>64</v>
      </c>
      <c r="L320" s="5"/>
      <c r="M320" s="12"/>
    </row>
    <row r="321" spans="1:13" ht="12.75">
      <c r="A321" s="5"/>
      <c r="B321" s="149">
        <f>(I64)</f>
        <v>124.30955039393939</v>
      </c>
      <c r="C321" s="150">
        <f>+J64</f>
        <v>385.2184627272727</v>
      </c>
      <c r="D321" s="151">
        <f>+I112</f>
        <v>992.7848263636364</v>
      </c>
      <c r="E321" s="152">
        <f>+J112</f>
        <v>3478.623347878787</v>
      </c>
      <c r="F321" s="150">
        <f>+J134</f>
        <v>112.14764853030303</v>
      </c>
      <c r="G321" s="150">
        <f>+K134</f>
        <v>479.1014616666667</v>
      </c>
      <c r="H321" s="151">
        <f>+H183</f>
        <v>128.59685004</v>
      </c>
      <c r="I321" s="152">
        <f>+I183</f>
        <v>645.5488305333333</v>
      </c>
      <c r="J321" s="150">
        <f>(B321+D321+F321+H321)</f>
        <v>1357.838875327879</v>
      </c>
      <c r="K321" s="153">
        <f>(C321+E321+G321+I321)</f>
        <v>4988.49210280606</v>
      </c>
      <c r="L321" s="5"/>
      <c r="M321" s="12"/>
    </row>
    <row r="322" spans="1:13" ht="13.5" thickBot="1">
      <c r="A322" s="5"/>
      <c r="B322" s="154"/>
      <c r="C322" s="114"/>
      <c r="D322" s="155"/>
      <c r="E322" s="156"/>
      <c r="F322" s="114"/>
      <c r="G322" s="114"/>
      <c r="H322" s="157"/>
      <c r="I322" s="158"/>
      <c r="J322" s="16"/>
      <c r="K322" s="17"/>
      <c r="L322" s="5"/>
      <c r="M322" s="12"/>
    </row>
    <row r="323" spans="1:13" ht="12.75">
      <c r="A323" s="5"/>
      <c r="B323" s="5" t="s">
        <v>205</v>
      </c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12"/>
    </row>
    <row r="324" spans="1:13" ht="12.75">
      <c r="A324" s="5"/>
      <c r="B324" s="5" t="s">
        <v>206</v>
      </c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12"/>
    </row>
    <row r="325" spans="1:13" ht="12.75">
      <c r="A325" s="5"/>
      <c r="B325" s="5" t="s">
        <v>207</v>
      </c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12"/>
    </row>
    <row r="326" spans="1:13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12"/>
    </row>
    <row r="327" spans="1:13" ht="13.5" thickBot="1">
      <c r="A327" s="5"/>
      <c r="B327" s="101" t="s">
        <v>201</v>
      </c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12"/>
    </row>
    <row r="328" spans="1:13" ht="12.75">
      <c r="A328" s="5"/>
      <c r="B328" s="159" t="s">
        <v>45</v>
      </c>
      <c r="C328" s="143" t="s">
        <v>110</v>
      </c>
      <c r="D328" s="142" t="s">
        <v>111</v>
      </c>
      <c r="E328" s="143" t="s">
        <v>112</v>
      </c>
      <c r="F328" s="144" t="s">
        <v>113</v>
      </c>
      <c r="G328" s="143" t="s">
        <v>114</v>
      </c>
      <c r="H328" s="145" t="s">
        <v>115</v>
      </c>
      <c r="I328" s="143" t="s">
        <v>114</v>
      </c>
      <c r="J328" s="160" t="s">
        <v>179</v>
      </c>
      <c r="K328" s="161" t="s">
        <v>116</v>
      </c>
      <c r="L328" s="162" t="s">
        <v>180</v>
      </c>
      <c r="M328" s="163"/>
    </row>
    <row r="329" spans="1:13" ht="12.75">
      <c r="A329" s="5"/>
      <c r="B329" s="164" t="s">
        <v>46</v>
      </c>
      <c r="C329" s="57" t="s">
        <v>63</v>
      </c>
      <c r="D329" s="93" t="s">
        <v>64</v>
      </c>
      <c r="E329" s="57" t="s">
        <v>63</v>
      </c>
      <c r="F329" s="26" t="s">
        <v>64</v>
      </c>
      <c r="G329" s="57" t="s">
        <v>63</v>
      </c>
      <c r="H329" s="93" t="s">
        <v>64</v>
      </c>
      <c r="I329" s="57" t="s">
        <v>63</v>
      </c>
      <c r="J329" s="26" t="s">
        <v>64</v>
      </c>
      <c r="K329" s="57" t="s">
        <v>63</v>
      </c>
      <c r="L329" s="59" t="s">
        <v>64</v>
      </c>
      <c r="M329" s="163"/>
    </row>
    <row r="330" spans="1:13" ht="12.75">
      <c r="A330" s="5"/>
      <c r="B330" s="165"/>
      <c r="C330" s="57"/>
      <c r="D330" s="12"/>
      <c r="E330" s="57"/>
      <c r="F330" s="12"/>
      <c r="G330" s="57"/>
      <c r="H330" s="12"/>
      <c r="I330" s="166"/>
      <c r="J330" s="12"/>
      <c r="K330" s="166"/>
      <c r="L330" s="13"/>
      <c r="M330" s="12"/>
    </row>
    <row r="331" spans="1:13" ht="12.75">
      <c r="A331" s="5"/>
      <c r="B331" s="14" t="s">
        <v>69</v>
      </c>
      <c r="C331" s="167">
        <f>+C211</f>
        <v>6.583802113456791</v>
      </c>
      <c r="D331" s="168">
        <f>+C212</f>
        <v>20.402311174074075</v>
      </c>
      <c r="E331" s="167">
        <f>+C246</f>
        <v>63.096991186666656</v>
      </c>
      <c r="F331" s="123">
        <f>+C247</f>
        <v>221.085839442963</v>
      </c>
      <c r="G331" s="169">
        <f>+C267</f>
        <v>3.5638030532962963</v>
      </c>
      <c r="H331" s="79">
        <f>+C268</f>
        <v>15.22477978185185</v>
      </c>
      <c r="I331" s="167"/>
      <c r="J331" s="123"/>
      <c r="K331" s="167"/>
      <c r="L331" s="124"/>
      <c r="M331" s="12"/>
    </row>
    <row r="332" spans="1:13" ht="12.75">
      <c r="A332" s="5"/>
      <c r="B332" s="14" t="s">
        <v>70</v>
      </c>
      <c r="C332" s="167">
        <f>+B211</f>
        <v>2.633520845382716</v>
      </c>
      <c r="D332" s="168">
        <f>+B212</f>
        <v>8.160924469629629</v>
      </c>
      <c r="E332" s="167">
        <f>+B246</f>
        <v>25.23879647466666</v>
      </c>
      <c r="F332" s="123">
        <f>+B247</f>
        <v>88.4343357771852</v>
      </c>
      <c r="G332" s="169">
        <f>+B267</f>
        <v>7.127606106592593</v>
      </c>
      <c r="H332" s="170">
        <f>+B268</f>
        <v>30.4495595637037</v>
      </c>
      <c r="I332" s="167">
        <f>+E286</f>
        <v>4.286561668</v>
      </c>
      <c r="J332" s="123">
        <f>+E287</f>
        <v>21.51829435111111</v>
      </c>
      <c r="K332" s="167">
        <f>B308</f>
        <v>0.8533333333333334</v>
      </c>
      <c r="L332" s="124">
        <f>+B309</f>
        <v>0.8533333333333334</v>
      </c>
      <c r="M332" s="12"/>
    </row>
    <row r="333" spans="1:13" ht="12.75">
      <c r="A333" s="5"/>
      <c r="B333" s="14" t="s">
        <v>34</v>
      </c>
      <c r="C333" s="167">
        <f>+D211</f>
        <v>0.9875703170185186</v>
      </c>
      <c r="D333" s="168">
        <f>+D212</f>
        <v>3.060346676111111</v>
      </c>
      <c r="E333" s="167">
        <f>+D246</f>
        <v>6.309699118666665</v>
      </c>
      <c r="F333" s="123">
        <f>+D247</f>
        <v>22.1085839442963</v>
      </c>
      <c r="G333" s="169">
        <f>+D267</f>
        <v>1.7819015266481482</v>
      </c>
      <c r="H333" s="170">
        <f>+D268</f>
        <v>7.612389890925925</v>
      </c>
      <c r="I333" s="167"/>
      <c r="J333" s="123"/>
      <c r="K333" s="167"/>
      <c r="L333" s="124"/>
      <c r="M333" s="12"/>
    </row>
    <row r="334" spans="1:13" ht="12.75">
      <c r="A334" s="5"/>
      <c r="B334" s="14" t="s">
        <v>35</v>
      </c>
      <c r="C334" s="167">
        <f>+E211</f>
        <v>1.9751406340370372</v>
      </c>
      <c r="D334" s="168">
        <f>+E212</f>
        <v>6.120693352222222</v>
      </c>
      <c r="E334" s="167">
        <f>+E246</f>
        <v>18.929097355999996</v>
      </c>
      <c r="F334" s="123">
        <f>+E247</f>
        <v>66.3257518328889</v>
      </c>
      <c r="G334" s="169">
        <f>+E267</f>
        <v>5.345704579944445</v>
      </c>
      <c r="H334" s="170">
        <f>+E268</f>
        <v>22.837169672777776</v>
      </c>
      <c r="I334" s="167"/>
      <c r="J334" s="123"/>
      <c r="K334" s="167"/>
      <c r="L334" s="124"/>
      <c r="M334" s="12"/>
    </row>
    <row r="335" spans="1:13" ht="12.75">
      <c r="A335" s="5"/>
      <c r="B335" s="14" t="s">
        <v>36</v>
      </c>
      <c r="C335" s="167">
        <f>+F211</f>
        <v>1.316760422691358</v>
      </c>
      <c r="D335" s="168">
        <f>+F212</f>
        <v>4.0804622348148145</v>
      </c>
      <c r="E335" s="167">
        <f>+F246</f>
        <v>12.61939823733333</v>
      </c>
      <c r="F335" s="123">
        <f>+F247</f>
        <v>44.2171678885926</v>
      </c>
      <c r="G335" s="169">
        <f>+F267</f>
        <v>3.5638030532962963</v>
      </c>
      <c r="H335" s="170">
        <f>+F268</f>
        <v>15.22477978185185</v>
      </c>
      <c r="I335" s="167">
        <f>+D286</f>
        <v>4.286561668</v>
      </c>
      <c r="J335" s="123">
        <f>+D287</f>
        <v>21.51829435111111</v>
      </c>
      <c r="K335" s="167">
        <f>+C308</f>
        <v>0.8533333333333334</v>
      </c>
      <c r="L335" s="124">
        <f>+C309</f>
        <v>0.8533333333333334</v>
      </c>
      <c r="M335" s="12"/>
    </row>
    <row r="336" spans="1:13" ht="12.75">
      <c r="A336" s="5"/>
      <c r="B336" s="14" t="s">
        <v>37</v>
      </c>
      <c r="C336" s="167">
        <f>+G211</f>
        <v>1.316760422691358</v>
      </c>
      <c r="D336" s="168">
        <f>+G212</f>
        <v>4.0804622348148145</v>
      </c>
      <c r="E336" s="167">
        <f>+G246</f>
        <v>12.61939823733333</v>
      </c>
      <c r="F336" s="123">
        <f>+G247</f>
        <v>44.2171678885926</v>
      </c>
      <c r="G336" s="169">
        <f>+G267</f>
        <v>3.5638030532962963</v>
      </c>
      <c r="H336" s="170">
        <f>+G268</f>
        <v>15.22477978185185</v>
      </c>
      <c r="I336" s="167">
        <f>+C286</f>
        <v>2.8577077786666667</v>
      </c>
      <c r="J336" s="123">
        <f>+C287</f>
        <v>14.345529567407407</v>
      </c>
      <c r="K336" s="167">
        <f>+D308</f>
        <v>0.8533333333333334</v>
      </c>
      <c r="L336" s="124">
        <f>+D309</f>
        <v>0.8533333333333334</v>
      </c>
      <c r="M336" s="12"/>
    </row>
    <row r="337" spans="1:13" ht="12.75">
      <c r="A337" s="5"/>
      <c r="B337" s="14" t="s">
        <v>38</v>
      </c>
      <c r="C337" s="167"/>
      <c r="D337" s="168"/>
      <c r="E337" s="167"/>
      <c r="F337" s="123"/>
      <c r="G337" s="169">
        <f>+H267</f>
        <v>0.8909507633240741</v>
      </c>
      <c r="H337" s="170">
        <f>+H268</f>
        <v>3.8061949454629627</v>
      </c>
      <c r="I337" s="167">
        <f>+F286</f>
        <v>2.8577077786666667</v>
      </c>
      <c r="J337" s="123">
        <f>+F287</f>
        <v>14.345529567407407</v>
      </c>
      <c r="K337" s="167">
        <f>+E308</f>
        <v>0.8533333333333334</v>
      </c>
      <c r="L337" s="124">
        <f>+E309</f>
        <v>0.8533333333333334</v>
      </c>
      <c r="M337" s="12"/>
    </row>
    <row r="338" spans="1:13" ht="12.75">
      <c r="A338" s="5"/>
      <c r="B338" s="14" t="s">
        <v>39</v>
      </c>
      <c r="C338" s="167">
        <f>+I211</f>
        <v>0.9875703170185186</v>
      </c>
      <c r="D338" s="168">
        <f>+I212</f>
        <v>3.060346676111111</v>
      </c>
      <c r="E338" s="167">
        <f>+I246</f>
        <v>12.61939823733333</v>
      </c>
      <c r="F338" s="123">
        <f>+I247</f>
        <v>44.2171678885926</v>
      </c>
      <c r="G338" s="169">
        <f>+I267</f>
        <v>2.6728522899722225</v>
      </c>
      <c r="H338" s="170">
        <f>+I268</f>
        <v>11.418584836388888</v>
      </c>
      <c r="I338" s="167"/>
      <c r="J338" s="123"/>
      <c r="K338" s="167"/>
      <c r="L338" s="124"/>
      <c r="M338" s="12"/>
    </row>
    <row r="339" spans="1:13" ht="12.75">
      <c r="A339" s="5"/>
      <c r="B339" s="14"/>
      <c r="C339" s="171"/>
      <c r="D339" s="168"/>
      <c r="E339" s="167"/>
      <c r="F339" s="123"/>
      <c r="G339" s="167"/>
      <c r="H339" s="172"/>
      <c r="I339" s="167"/>
      <c r="J339" s="123"/>
      <c r="K339" s="173"/>
      <c r="L339" s="174"/>
      <c r="M339" s="12"/>
    </row>
    <row r="340" spans="1:13" ht="13.5" thickBot="1">
      <c r="A340" s="5"/>
      <c r="B340" s="37" t="s">
        <v>3</v>
      </c>
      <c r="C340" s="175">
        <f aca="true" t="shared" si="18" ref="C340:L340">SUM(C331:C339)</f>
        <v>15.801125072296296</v>
      </c>
      <c r="D340" s="175">
        <f t="shared" si="18"/>
        <v>48.96554681777778</v>
      </c>
      <c r="E340" s="175">
        <f t="shared" si="18"/>
        <v>151.432778848</v>
      </c>
      <c r="F340" s="175">
        <f t="shared" si="18"/>
        <v>530.6060146631112</v>
      </c>
      <c r="G340" s="175">
        <f t="shared" si="18"/>
        <v>28.510424426370374</v>
      </c>
      <c r="H340" s="175">
        <f t="shared" si="18"/>
        <v>121.7982382548148</v>
      </c>
      <c r="I340" s="175">
        <f t="shared" si="18"/>
        <v>14.288538893333333</v>
      </c>
      <c r="J340" s="175">
        <f t="shared" si="18"/>
        <v>71.72764783703704</v>
      </c>
      <c r="K340" s="175">
        <f t="shared" si="18"/>
        <v>3.4133333333333336</v>
      </c>
      <c r="L340" s="176">
        <f t="shared" si="18"/>
        <v>3.4133333333333336</v>
      </c>
      <c r="M340" s="70"/>
    </row>
    <row r="341" spans="1:13" ht="12.75">
      <c r="A341" s="5"/>
      <c r="B341" s="70"/>
      <c r="C341" s="123"/>
      <c r="D341" s="123"/>
      <c r="E341" s="123"/>
      <c r="F341" s="123"/>
      <c r="G341" s="123"/>
      <c r="H341" s="123"/>
      <c r="I341" s="123"/>
      <c r="J341" s="123"/>
      <c r="K341" s="123"/>
      <c r="L341" s="123"/>
      <c r="M341" s="70"/>
    </row>
    <row r="342" spans="1:13" ht="13.5" thickBot="1">
      <c r="A342" s="5"/>
      <c r="B342" s="101" t="s">
        <v>202</v>
      </c>
      <c r="C342" s="47"/>
      <c r="D342" s="47"/>
      <c r="E342" s="177"/>
      <c r="F342" s="123"/>
      <c r="G342" s="123"/>
      <c r="H342" s="123"/>
      <c r="I342" s="123"/>
      <c r="J342" s="123"/>
      <c r="K342" s="123"/>
      <c r="L342" s="123"/>
      <c r="M342" s="70"/>
    </row>
    <row r="343" spans="1:13" ht="12.75">
      <c r="A343" s="5"/>
      <c r="B343" s="159" t="s">
        <v>45</v>
      </c>
      <c r="C343" s="178" t="s">
        <v>74</v>
      </c>
      <c r="D343" s="162"/>
      <c r="E343" s="123"/>
      <c r="F343" s="123"/>
      <c r="G343" s="123"/>
      <c r="H343" s="123"/>
      <c r="I343" s="123"/>
      <c r="J343" s="123"/>
      <c r="K343" s="123"/>
      <c r="L343" s="123"/>
      <c r="M343" s="70"/>
    </row>
    <row r="344" spans="1:13" ht="12.75">
      <c r="A344" s="5"/>
      <c r="B344" s="164" t="s">
        <v>46</v>
      </c>
      <c r="C344" s="57" t="s">
        <v>63</v>
      </c>
      <c r="D344" s="59" t="s">
        <v>64</v>
      </c>
      <c r="E344" s="123"/>
      <c r="F344" s="123"/>
      <c r="G344" s="123"/>
      <c r="H344" s="123"/>
      <c r="I344" s="123"/>
      <c r="J344" s="123"/>
      <c r="K344" s="123"/>
      <c r="L344" s="123"/>
      <c r="M344" s="70"/>
    </row>
    <row r="345" spans="1:13" ht="12.75">
      <c r="A345" s="5"/>
      <c r="B345" s="165"/>
      <c r="C345" s="57"/>
      <c r="D345" s="13"/>
      <c r="E345" s="123"/>
      <c r="F345" s="123"/>
      <c r="G345" s="123"/>
      <c r="H345" s="123"/>
      <c r="I345" s="123"/>
      <c r="J345" s="123"/>
      <c r="K345" s="123"/>
      <c r="L345" s="123"/>
      <c r="M345" s="70"/>
    </row>
    <row r="346" spans="1:13" ht="12.75">
      <c r="A346" s="5"/>
      <c r="B346" s="14" t="s">
        <v>69</v>
      </c>
      <c r="C346" s="167">
        <f aca="true" t="shared" si="19" ref="C346:D353">(C331+E331+G331+I331+K331)</f>
        <v>73.24459635341974</v>
      </c>
      <c r="D346" s="124">
        <f t="shared" si="19"/>
        <v>256.71293039888894</v>
      </c>
      <c r="E346" s="123"/>
      <c r="F346" s="123"/>
      <c r="G346" s="123"/>
      <c r="H346" s="123"/>
      <c r="I346" s="123"/>
      <c r="J346" s="123"/>
      <c r="K346" s="123"/>
      <c r="L346" s="123"/>
      <c r="M346" s="70"/>
    </row>
    <row r="347" spans="1:13" ht="12.75">
      <c r="A347" s="5"/>
      <c r="B347" s="14" t="s">
        <v>70</v>
      </c>
      <c r="C347" s="167">
        <f t="shared" si="19"/>
        <v>40.1398184279753</v>
      </c>
      <c r="D347" s="124">
        <f t="shared" si="19"/>
        <v>149.41644749496297</v>
      </c>
      <c r="E347" s="123"/>
      <c r="F347" s="123"/>
      <c r="G347" s="123"/>
      <c r="H347" s="123"/>
      <c r="I347" s="123"/>
      <c r="J347" s="123"/>
      <c r="K347" s="123"/>
      <c r="L347" s="123"/>
      <c r="M347" s="70"/>
    </row>
    <row r="348" spans="1:13" ht="12.75">
      <c r="A348" s="5"/>
      <c r="B348" s="14" t="s">
        <v>34</v>
      </c>
      <c r="C348" s="167">
        <f t="shared" si="19"/>
        <v>9.079170962333333</v>
      </c>
      <c r="D348" s="124">
        <f t="shared" si="19"/>
        <v>32.781320511333334</v>
      </c>
      <c r="E348" s="123"/>
      <c r="F348" s="123"/>
      <c r="G348" s="123"/>
      <c r="H348" s="123"/>
      <c r="I348" s="123"/>
      <c r="J348" s="123"/>
      <c r="K348" s="123"/>
      <c r="L348" s="123"/>
      <c r="M348" s="70"/>
    </row>
    <row r="349" spans="1:13" ht="12.75">
      <c r="A349" s="5"/>
      <c r="B349" s="14" t="s">
        <v>35</v>
      </c>
      <c r="C349" s="167">
        <f t="shared" si="19"/>
        <v>26.249942569981478</v>
      </c>
      <c r="D349" s="124">
        <f t="shared" si="19"/>
        <v>95.28361485788889</v>
      </c>
      <c r="E349" s="123"/>
      <c r="F349" s="123"/>
      <c r="G349" s="123"/>
      <c r="H349" s="123"/>
      <c r="I349" s="123"/>
      <c r="J349" s="123"/>
      <c r="K349" s="123"/>
      <c r="L349" s="123"/>
      <c r="M349" s="70"/>
    </row>
    <row r="350" spans="1:13" ht="12.75">
      <c r="A350" s="5"/>
      <c r="B350" s="14" t="s">
        <v>36</v>
      </c>
      <c r="C350" s="167">
        <f t="shared" si="19"/>
        <v>22.639856714654318</v>
      </c>
      <c r="D350" s="124">
        <f t="shared" si="19"/>
        <v>85.89403758970371</v>
      </c>
      <c r="E350" s="123"/>
      <c r="F350" s="123"/>
      <c r="G350" s="123"/>
      <c r="H350" s="123"/>
      <c r="I350" s="123"/>
      <c r="J350" s="123"/>
      <c r="K350" s="123"/>
      <c r="L350" s="123"/>
      <c r="M350" s="70"/>
    </row>
    <row r="351" spans="1:13" ht="12.75">
      <c r="A351" s="5"/>
      <c r="B351" s="14" t="s">
        <v>37</v>
      </c>
      <c r="C351" s="167">
        <f t="shared" si="19"/>
        <v>21.211002825320982</v>
      </c>
      <c r="D351" s="124">
        <f t="shared" si="19"/>
        <v>78.72127280600002</v>
      </c>
      <c r="E351" s="123"/>
      <c r="F351" s="123"/>
      <c r="G351" s="123"/>
      <c r="H351" s="123"/>
      <c r="I351" s="123"/>
      <c r="J351" s="123"/>
      <c r="K351" s="123"/>
      <c r="L351" s="123"/>
      <c r="M351" s="70"/>
    </row>
    <row r="352" spans="1:13" ht="12.75">
      <c r="A352" s="5"/>
      <c r="B352" s="14" t="s">
        <v>38</v>
      </c>
      <c r="C352" s="167">
        <f t="shared" si="19"/>
        <v>4.6019918753240745</v>
      </c>
      <c r="D352" s="124">
        <f t="shared" si="19"/>
        <v>19.0050578462037</v>
      </c>
      <c r="E352" s="123"/>
      <c r="F352" s="123"/>
      <c r="G352" s="123"/>
      <c r="H352" s="123"/>
      <c r="I352" s="123"/>
      <c r="J352" s="123"/>
      <c r="K352" s="123"/>
      <c r="L352" s="123"/>
      <c r="M352" s="70"/>
    </row>
    <row r="353" spans="1:13" ht="12.75">
      <c r="A353" s="5"/>
      <c r="B353" s="14" t="s">
        <v>39</v>
      </c>
      <c r="C353" s="167">
        <f t="shared" si="19"/>
        <v>16.27982084432407</v>
      </c>
      <c r="D353" s="124">
        <f t="shared" si="19"/>
        <v>58.696099401092596</v>
      </c>
      <c r="E353" s="123"/>
      <c r="F353" s="123"/>
      <c r="G353" s="123"/>
      <c r="H353" s="123"/>
      <c r="I353" s="123"/>
      <c r="J353" s="123"/>
      <c r="K353" s="123"/>
      <c r="L353" s="123"/>
      <c r="M353" s="70"/>
    </row>
    <row r="354" spans="1:13" ht="12.75">
      <c r="A354" s="5"/>
      <c r="B354" s="14"/>
      <c r="C354" s="167"/>
      <c r="D354" s="124"/>
      <c r="E354" s="123"/>
      <c r="F354" s="123"/>
      <c r="G354" s="123"/>
      <c r="H354" s="123"/>
      <c r="I354" s="123"/>
      <c r="J354" s="123"/>
      <c r="K354" s="123"/>
      <c r="L354" s="123"/>
      <c r="M354" s="70"/>
    </row>
    <row r="355" spans="1:13" ht="12.75">
      <c r="A355" s="5"/>
      <c r="B355" s="14"/>
      <c r="C355" s="167"/>
      <c r="D355" s="124"/>
      <c r="E355" s="123"/>
      <c r="F355" s="123"/>
      <c r="G355" s="123"/>
      <c r="H355" s="123"/>
      <c r="I355" s="123"/>
      <c r="J355" s="123"/>
      <c r="K355" s="123"/>
      <c r="L355" s="123"/>
      <c r="M355" s="70"/>
    </row>
    <row r="356" spans="1:13" ht="13.5" thickBot="1">
      <c r="A356" s="5"/>
      <c r="B356" s="37" t="s">
        <v>3</v>
      </c>
      <c r="C356" s="175">
        <f>SUM(C346:C355)</f>
        <v>213.44620057333327</v>
      </c>
      <c r="D356" s="179">
        <f>SUM(D346:D355)</f>
        <v>776.5107809060743</v>
      </c>
      <c r="E356" s="123"/>
      <c r="F356" s="123"/>
      <c r="G356" s="123"/>
      <c r="H356" s="123"/>
      <c r="I356" s="123"/>
      <c r="J356" s="123"/>
      <c r="K356" s="123"/>
      <c r="L356" s="123"/>
      <c r="M356" s="70"/>
    </row>
    <row r="357" spans="1:13" ht="13.5" thickBot="1">
      <c r="A357" s="5"/>
      <c r="B357" s="70"/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70"/>
    </row>
    <row r="358" spans="1:13" ht="12.75">
      <c r="A358" s="5"/>
      <c r="B358" s="101" t="s">
        <v>203</v>
      </c>
      <c r="C358" s="47"/>
      <c r="D358" s="47"/>
      <c r="E358" s="47"/>
      <c r="F358" s="47"/>
      <c r="G358" s="47"/>
      <c r="H358" s="47"/>
      <c r="I358" s="8" t="s">
        <v>121</v>
      </c>
      <c r="J358" s="180"/>
      <c r="K358" s="5"/>
      <c r="L358" s="5"/>
      <c r="M358" s="70"/>
    </row>
    <row r="359" spans="1:13" ht="13.5" thickBot="1">
      <c r="A359" s="5"/>
      <c r="B359" s="101"/>
      <c r="C359" s="47"/>
      <c r="D359" s="47"/>
      <c r="E359" s="47"/>
      <c r="F359" s="47"/>
      <c r="G359" s="47"/>
      <c r="H359" s="47"/>
      <c r="I359" s="181" t="s">
        <v>204</v>
      </c>
      <c r="J359" s="182"/>
      <c r="K359" s="5"/>
      <c r="L359" s="5"/>
      <c r="M359" s="70"/>
    </row>
    <row r="360" spans="1:13" ht="12.75">
      <c r="A360" s="5"/>
      <c r="B360" s="159" t="s">
        <v>45</v>
      </c>
      <c r="C360" s="143" t="s">
        <v>110</v>
      </c>
      <c r="D360" s="142" t="s">
        <v>111</v>
      </c>
      <c r="E360" s="143" t="s">
        <v>114</v>
      </c>
      <c r="F360" s="145" t="s">
        <v>115</v>
      </c>
      <c r="G360" s="178" t="s">
        <v>74</v>
      </c>
      <c r="H360" s="160"/>
      <c r="I360" s="183"/>
      <c r="J360" s="184"/>
      <c r="K360" s="163"/>
      <c r="L360" s="70"/>
      <c r="M360" s="70"/>
    </row>
    <row r="361" spans="1:13" ht="12.75">
      <c r="A361" s="5"/>
      <c r="B361" s="164" t="s">
        <v>46</v>
      </c>
      <c r="C361" s="57" t="s">
        <v>63</v>
      </c>
      <c r="D361" s="93" t="s">
        <v>64</v>
      </c>
      <c r="E361" s="57" t="s">
        <v>63</v>
      </c>
      <c r="F361" s="26" t="s">
        <v>64</v>
      </c>
      <c r="G361" s="57" t="s">
        <v>63</v>
      </c>
      <c r="H361" s="26" t="s">
        <v>64</v>
      </c>
      <c r="I361" s="108" t="s">
        <v>63</v>
      </c>
      <c r="J361" s="59" t="s">
        <v>64</v>
      </c>
      <c r="K361" s="26"/>
      <c r="L361" s="26"/>
      <c r="M361" s="70"/>
    </row>
    <row r="362" spans="1:13" ht="12.75">
      <c r="A362" s="5"/>
      <c r="B362" s="165"/>
      <c r="C362" s="57"/>
      <c r="D362" s="12"/>
      <c r="E362" s="57"/>
      <c r="F362" s="12"/>
      <c r="G362" s="57"/>
      <c r="H362" s="12"/>
      <c r="I362" s="108"/>
      <c r="J362" s="13"/>
      <c r="K362" s="12"/>
      <c r="L362" s="12"/>
      <c r="M362" s="70"/>
    </row>
    <row r="363" spans="1:13" ht="12.75">
      <c r="A363" s="5"/>
      <c r="B363" s="14" t="s">
        <v>69</v>
      </c>
      <c r="C363" s="167">
        <f>+F220</f>
        <v>1.2255150513698632</v>
      </c>
      <c r="D363" s="168">
        <f>+F221</f>
        <v>2.4510301027397263</v>
      </c>
      <c r="E363" s="167">
        <f>+F276</f>
        <v>3.3028684455123285</v>
      </c>
      <c r="F363" s="123">
        <f>+F277</f>
        <v>9.22166566520548</v>
      </c>
      <c r="G363" s="169">
        <f>(C363+E363)</f>
        <v>4.528383496882192</v>
      </c>
      <c r="H363" s="79">
        <f>(D363+F363)</f>
        <v>11.672695767945207</v>
      </c>
      <c r="I363" s="185">
        <f aca="true" t="shared" si="20" ref="I363:J370">(C346+G363)</f>
        <v>77.77297985030194</v>
      </c>
      <c r="J363" s="80">
        <f t="shared" si="20"/>
        <v>268.38562616683413</v>
      </c>
      <c r="K363" s="44"/>
      <c r="L363" s="44"/>
      <c r="M363" s="70"/>
    </row>
    <row r="364" spans="1:13" ht="12.75">
      <c r="A364" s="5"/>
      <c r="B364" s="14" t="s">
        <v>70</v>
      </c>
      <c r="C364" s="167">
        <f>+C220</f>
        <v>0.12255150513698632</v>
      </c>
      <c r="D364" s="168">
        <f>+C221</f>
        <v>0.24510301027397263</v>
      </c>
      <c r="E364" s="167">
        <f>+G276</f>
        <v>6.605736891024657</v>
      </c>
      <c r="F364" s="123">
        <f>+G277</f>
        <v>18.44333133041096</v>
      </c>
      <c r="G364" s="169">
        <f>(C364+E364)</f>
        <v>6.728288396161643</v>
      </c>
      <c r="H364" s="79">
        <f>(D364+F364)</f>
        <v>18.688434340684932</v>
      </c>
      <c r="I364" s="185">
        <f t="shared" si="20"/>
        <v>46.868106824136945</v>
      </c>
      <c r="J364" s="80">
        <f t="shared" si="20"/>
        <v>168.1048818356479</v>
      </c>
      <c r="K364" s="44"/>
      <c r="L364" s="44"/>
      <c r="M364" s="70"/>
    </row>
    <row r="365" spans="1:13" ht="12.75">
      <c r="A365" s="5"/>
      <c r="B365" s="14" t="s">
        <v>34</v>
      </c>
      <c r="C365" s="167"/>
      <c r="D365" s="168"/>
      <c r="E365" s="167"/>
      <c r="F365" s="123"/>
      <c r="G365" s="169"/>
      <c r="H365" s="79"/>
      <c r="I365" s="185">
        <f t="shared" si="20"/>
        <v>9.079170962333333</v>
      </c>
      <c r="J365" s="80">
        <f t="shared" si="20"/>
        <v>32.781320511333334</v>
      </c>
      <c r="K365" s="44"/>
      <c r="L365" s="44"/>
      <c r="M365" s="70"/>
    </row>
    <row r="366" spans="1:13" ht="12.75">
      <c r="A366" s="5"/>
      <c r="B366" s="14" t="s">
        <v>35</v>
      </c>
      <c r="C366" s="167"/>
      <c r="D366" s="168"/>
      <c r="E366" s="167"/>
      <c r="F366" s="123"/>
      <c r="G366" s="169"/>
      <c r="H366" s="79"/>
      <c r="I366" s="185">
        <f t="shared" si="20"/>
        <v>26.249942569981478</v>
      </c>
      <c r="J366" s="80">
        <f t="shared" si="20"/>
        <v>95.28361485788889</v>
      </c>
      <c r="K366" s="44"/>
      <c r="L366" s="44"/>
      <c r="M366" s="70"/>
    </row>
    <row r="367" spans="1:13" ht="12.75">
      <c r="A367" s="5"/>
      <c r="B367" s="14" t="s">
        <v>36</v>
      </c>
      <c r="C367" s="167">
        <f>+E220</f>
        <v>0.08170100342465754</v>
      </c>
      <c r="D367" s="168">
        <f>+E221</f>
        <v>0.16340200684931508</v>
      </c>
      <c r="E367" s="167">
        <f>+E276</f>
        <v>2.201912297008219</v>
      </c>
      <c r="F367" s="123">
        <f>+E277</f>
        <v>6.147777110136986</v>
      </c>
      <c r="G367" s="169">
        <f aca="true" t="shared" si="21" ref="G367:H370">(C367+E367)</f>
        <v>2.2836133004328767</v>
      </c>
      <c r="H367" s="79">
        <f t="shared" si="21"/>
        <v>6.311179116986302</v>
      </c>
      <c r="I367" s="185">
        <f t="shared" si="20"/>
        <v>24.923470015087194</v>
      </c>
      <c r="J367" s="80">
        <f t="shared" si="20"/>
        <v>92.20521670669001</v>
      </c>
      <c r="K367" s="44"/>
      <c r="L367" s="44"/>
      <c r="M367" s="70"/>
    </row>
    <row r="368" spans="1:13" ht="12.75">
      <c r="A368" s="5"/>
      <c r="B368" s="14" t="s">
        <v>37</v>
      </c>
      <c r="C368" s="167"/>
      <c r="D368" s="168"/>
      <c r="E368" s="167">
        <f>+C276</f>
        <v>1.6514342227561642</v>
      </c>
      <c r="F368" s="123">
        <f>+C277</f>
        <v>4.61083283260274</v>
      </c>
      <c r="G368" s="169">
        <f t="shared" si="21"/>
        <v>1.6514342227561642</v>
      </c>
      <c r="H368" s="79">
        <f t="shared" si="21"/>
        <v>4.61083283260274</v>
      </c>
      <c r="I368" s="185">
        <f t="shared" si="20"/>
        <v>22.862437048077147</v>
      </c>
      <c r="J368" s="80">
        <f t="shared" si="20"/>
        <v>83.33210563860275</v>
      </c>
      <c r="K368" s="44"/>
      <c r="L368" s="44"/>
      <c r="M368" s="70"/>
    </row>
    <row r="369" spans="1:13" ht="12.75">
      <c r="A369" s="5"/>
      <c r="B369" s="14" t="s">
        <v>38</v>
      </c>
      <c r="C369" s="167"/>
      <c r="D369" s="168"/>
      <c r="E369" s="167">
        <f>+H276</f>
        <v>1.6514342227561642</v>
      </c>
      <c r="F369" s="123">
        <f>+H277</f>
        <v>4.61083283260274</v>
      </c>
      <c r="G369" s="169">
        <f t="shared" si="21"/>
        <v>1.6514342227561642</v>
      </c>
      <c r="H369" s="79">
        <f t="shared" si="21"/>
        <v>4.61083283260274</v>
      </c>
      <c r="I369" s="185">
        <f t="shared" si="20"/>
        <v>6.253426098080238</v>
      </c>
      <c r="J369" s="80">
        <f t="shared" si="20"/>
        <v>23.61589067880644</v>
      </c>
      <c r="K369" s="44"/>
      <c r="L369" s="44"/>
      <c r="M369" s="70"/>
    </row>
    <row r="370" spans="1:13" ht="12.75">
      <c r="A370" s="5"/>
      <c r="B370" s="14" t="s">
        <v>39</v>
      </c>
      <c r="C370" s="167">
        <f>+D220</f>
        <v>0.04085050171232877</v>
      </c>
      <c r="D370" s="168">
        <f>+D221</f>
        <v>0.08170100342465754</v>
      </c>
      <c r="E370" s="167">
        <f>D276</f>
        <v>1.1009561485041095</v>
      </c>
      <c r="F370" s="123">
        <f>+D277</f>
        <v>3.073888555068493</v>
      </c>
      <c r="G370" s="169">
        <f t="shared" si="21"/>
        <v>1.1418066502164383</v>
      </c>
      <c r="H370" s="79">
        <f t="shared" si="21"/>
        <v>3.155589558493151</v>
      </c>
      <c r="I370" s="185">
        <f t="shared" si="20"/>
        <v>17.42162749454051</v>
      </c>
      <c r="J370" s="80">
        <f t="shared" si="20"/>
        <v>61.85168895958574</v>
      </c>
      <c r="K370" s="44"/>
      <c r="L370" s="44"/>
      <c r="M370" s="70"/>
    </row>
    <row r="371" spans="1:13" ht="12.75">
      <c r="A371" s="5"/>
      <c r="B371" s="14"/>
      <c r="C371" s="171"/>
      <c r="D371" s="168"/>
      <c r="E371" s="167"/>
      <c r="F371" s="123"/>
      <c r="G371" s="167"/>
      <c r="H371" s="186"/>
      <c r="I371" s="185"/>
      <c r="J371" s="187"/>
      <c r="K371" s="44"/>
      <c r="L371" s="44"/>
      <c r="M371" s="70"/>
    </row>
    <row r="372" spans="1:13" ht="13.5" thickBot="1">
      <c r="A372" s="5"/>
      <c r="B372" s="37" t="s">
        <v>3</v>
      </c>
      <c r="C372" s="175">
        <f aca="true" t="shared" si="22" ref="C372:J372">SUM(C363:C371)</f>
        <v>1.4706180616438358</v>
      </c>
      <c r="D372" s="175">
        <f t="shared" si="22"/>
        <v>2.9412361232876716</v>
      </c>
      <c r="E372" s="175">
        <f t="shared" si="22"/>
        <v>16.51434222756164</v>
      </c>
      <c r="F372" s="175">
        <f t="shared" si="22"/>
        <v>46.1083283260274</v>
      </c>
      <c r="G372" s="175">
        <f t="shared" si="22"/>
        <v>17.98496028920548</v>
      </c>
      <c r="H372" s="175">
        <f t="shared" si="22"/>
        <v>49.04956444931506</v>
      </c>
      <c r="I372" s="188">
        <f t="shared" si="22"/>
        <v>231.43116086253875</v>
      </c>
      <c r="J372" s="133">
        <f t="shared" si="22"/>
        <v>825.5603453553892</v>
      </c>
      <c r="K372" s="44"/>
      <c r="L372" s="44"/>
      <c r="M372" s="70"/>
    </row>
    <row r="373" spans="1:13" ht="12.75">
      <c r="A373" s="5"/>
      <c r="B373" s="70"/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70"/>
    </row>
    <row r="374" spans="1:13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12"/>
    </row>
    <row r="375" spans="1:13" ht="13.5" thickBot="1">
      <c r="A375" s="5"/>
      <c r="B375" s="101" t="s">
        <v>190</v>
      </c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5"/>
    </row>
    <row r="376" spans="1:13" ht="12.75">
      <c r="A376" s="5"/>
      <c r="B376" s="159" t="s">
        <v>45</v>
      </c>
      <c r="C376" s="143" t="s">
        <v>110</v>
      </c>
      <c r="D376" s="142" t="s">
        <v>111</v>
      </c>
      <c r="E376" s="143" t="s">
        <v>112</v>
      </c>
      <c r="F376" s="144" t="s">
        <v>113</v>
      </c>
      <c r="G376" s="143" t="s">
        <v>114</v>
      </c>
      <c r="H376" s="145" t="s">
        <v>115</v>
      </c>
      <c r="I376" s="143" t="s">
        <v>114</v>
      </c>
      <c r="J376" s="145" t="s">
        <v>179</v>
      </c>
      <c r="K376" s="178" t="s">
        <v>119</v>
      </c>
      <c r="L376" s="146"/>
      <c r="M376" s="5"/>
    </row>
    <row r="377" spans="1:13" ht="12.75">
      <c r="A377" s="5"/>
      <c r="B377" s="164" t="s">
        <v>46</v>
      </c>
      <c r="C377" s="147" t="s">
        <v>63</v>
      </c>
      <c r="D377" s="148" t="s">
        <v>64</v>
      </c>
      <c r="E377" s="26" t="s">
        <v>63</v>
      </c>
      <c r="F377" s="26" t="s">
        <v>64</v>
      </c>
      <c r="G377" s="147" t="s">
        <v>63</v>
      </c>
      <c r="H377" s="148" t="s">
        <v>64</v>
      </c>
      <c r="I377" s="147" t="s">
        <v>63</v>
      </c>
      <c r="J377" s="148" t="s">
        <v>64</v>
      </c>
      <c r="K377" s="26" t="s">
        <v>63</v>
      </c>
      <c r="L377" s="59" t="s">
        <v>64</v>
      </c>
      <c r="M377" s="5"/>
    </row>
    <row r="378" spans="1:13" ht="12.75">
      <c r="A378" s="5"/>
      <c r="B378" s="14"/>
      <c r="C378" s="57"/>
      <c r="D378" s="93"/>
      <c r="E378" s="26"/>
      <c r="F378" s="12"/>
      <c r="G378" s="166"/>
      <c r="H378" s="189"/>
      <c r="I378" s="166"/>
      <c r="J378" s="189"/>
      <c r="K378" s="12"/>
      <c r="L378" s="13"/>
      <c r="M378" s="5"/>
    </row>
    <row r="379" spans="1:13" ht="12.75">
      <c r="A379" s="5"/>
      <c r="B379" s="190" t="s">
        <v>69</v>
      </c>
      <c r="C379" s="191">
        <f aca="true" t="shared" si="23" ref="C379:C384">(C331/$B$321)</f>
        <v>0.05296296296296297</v>
      </c>
      <c r="D379" s="192">
        <f aca="true" t="shared" si="24" ref="D379:D384">(D331/$C$321)</f>
        <v>0.05296296296296297</v>
      </c>
      <c r="E379" s="1">
        <f aca="true" t="shared" si="25" ref="E379:J384">(E331/D$321)</f>
        <v>0.06355555555555555</v>
      </c>
      <c r="F379" s="1">
        <f t="shared" si="25"/>
        <v>0.06355555555555557</v>
      </c>
      <c r="G379" s="191">
        <f t="shared" si="25"/>
        <v>0.03177777777777778</v>
      </c>
      <c r="H379" s="192">
        <f t="shared" si="25"/>
        <v>0.03177777777777777</v>
      </c>
      <c r="I379" s="191"/>
      <c r="J379" s="192"/>
      <c r="K379" s="1">
        <f aca="true" t="shared" si="26" ref="K379:L386">(C379+E379+G379+I379)</f>
        <v>0.14829629629629631</v>
      </c>
      <c r="L379" s="193">
        <f t="shared" si="26"/>
        <v>0.14829629629629631</v>
      </c>
      <c r="M379" s="5"/>
    </row>
    <row r="380" spans="1:13" ht="12.75">
      <c r="A380" s="5"/>
      <c r="B380" s="14" t="s">
        <v>70</v>
      </c>
      <c r="C380" s="191">
        <f t="shared" si="23"/>
        <v>0.021185185185185185</v>
      </c>
      <c r="D380" s="192">
        <f t="shared" si="24"/>
        <v>0.021185185185185185</v>
      </c>
      <c r="E380" s="1">
        <f t="shared" si="25"/>
        <v>0.025422222222222214</v>
      </c>
      <c r="F380" s="1">
        <f t="shared" si="25"/>
        <v>0.02542222222222223</v>
      </c>
      <c r="G380" s="191">
        <f t="shared" si="25"/>
        <v>0.06355555555555556</v>
      </c>
      <c r="H380" s="192">
        <f t="shared" si="25"/>
        <v>0.06355555555555555</v>
      </c>
      <c r="I380" s="191">
        <f t="shared" si="25"/>
        <v>0.03333333333333333</v>
      </c>
      <c r="J380" s="192">
        <f t="shared" si="25"/>
        <v>0.03333333333333333</v>
      </c>
      <c r="K380" s="1">
        <f t="shared" si="26"/>
        <v>0.1434962962962963</v>
      </c>
      <c r="L380" s="193">
        <f t="shared" si="26"/>
        <v>0.1434962962962963</v>
      </c>
      <c r="M380" s="5"/>
    </row>
    <row r="381" spans="1:13" ht="12.75">
      <c r="A381" s="5"/>
      <c r="B381" s="14" t="s">
        <v>34</v>
      </c>
      <c r="C381" s="191">
        <f t="shared" si="23"/>
        <v>0.007944444444444445</v>
      </c>
      <c r="D381" s="192">
        <f t="shared" si="24"/>
        <v>0.007944444444444445</v>
      </c>
      <c r="E381" s="1">
        <f t="shared" si="25"/>
        <v>0.0063555555555555535</v>
      </c>
      <c r="F381" s="1">
        <f t="shared" si="25"/>
        <v>0.006355555555555558</v>
      </c>
      <c r="G381" s="191">
        <f t="shared" si="25"/>
        <v>0.01588888888888889</v>
      </c>
      <c r="H381" s="192">
        <f t="shared" si="25"/>
        <v>0.015888888888888886</v>
      </c>
      <c r="I381" s="191"/>
      <c r="J381" s="192"/>
      <c r="K381" s="1">
        <f t="shared" si="26"/>
        <v>0.03018888888888889</v>
      </c>
      <c r="L381" s="193">
        <f t="shared" si="26"/>
        <v>0.03018888888888889</v>
      </c>
      <c r="M381" s="5"/>
    </row>
    <row r="382" spans="1:13" ht="12.75">
      <c r="A382" s="5"/>
      <c r="B382" s="14" t="s">
        <v>35</v>
      </c>
      <c r="C382" s="191">
        <f t="shared" si="23"/>
        <v>0.01588888888888889</v>
      </c>
      <c r="D382" s="192">
        <f t="shared" si="24"/>
        <v>0.01588888888888889</v>
      </c>
      <c r="E382" s="1">
        <f t="shared" si="25"/>
        <v>0.019066666666666662</v>
      </c>
      <c r="F382" s="1">
        <f t="shared" si="25"/>
        <v>0.019066666666666673</v>
      </c>
      <c r="G382" s="191">
        <f t="shared" si="25"/>
        <v>0.04766666666666667</v>
      </c>
      <c r="H382" s="192">
        <f t="shared" si="25"/>
        <v>0.04766666666666666</v>
      </c>
      <c r="I382" s="191"/>
      <c r="J382" s="192"/>
      <c r="K382" s="1">
        <f t="shared" si="26"/>
        <v>0.08262222222222222</v>
      </c>
      <c r="L382" s="193">
        <f t="shared" si="26"/>
        <v>0.08262222222222222</v>
      </c>
      <c r="M382" s="5"/>
    </row>
    <row r="383" spans="1:13" ht="12.75">
      <c r="A383" s="5"/>
      <c r="B383" s="14" t="s">
        <v>36</v>
      </c>
      <c r="C383" s="191">
        <f t="shared" si="23"/>
        <v>0.010592592592592593</v>
      </c>
      <c r="D383" s="192">
        <f t="shared" si="24"/>
        <v>0.010592592592592593</v>
      </c>
      <c r="E383" s="1">
        <f t="shared" si="25"/>
        <v>0.012711111111111107</v>
      </c>
      <c r="F383" s="1">
        <f t="shared" si="25"/>
        <v>0.012711111111111116</v>
      </c>
      <c r="G383" s="191">
        <f t="shared" si="25"/>
        <v>0.03177777777777778</v>
      </c>
      <c r="H383" s="192">
        <f t="shared" si="25"/>
        <v>0.03177777777777777</v>
      </c>
      <c r="I383" s="191">
        <f t="shared" si="25"/>
        <v>0.03333333333333333</v>
      </c>
      <c r="J383" s="192">
        <f t="shared" si="25"/>
        <v>0.03333333333333333</v>
      </c>
      <c r="K383" s="1">
        <f t="shared" si="26"/>
        <v>0.08841481481481481</v>
      </c>
      <c r="L383" s="193">
        <f t="shared" si="26"/>
        <v>0.08841481481481481</v>
      </c>
      <c r="M383" s="5"/>
    </row>
    <row r="384" spans="1:13" ht="12.75">
      <c r="A384" s="5"/>
      <c r="B384" s="14" t="s">
        <v>37</v>
      </c>
      <c r="C384" s="191">
        <f t="shared" si="23"/>
        <v>0.010592592592592593</v>
      </c>
      <c r="D384" s="192">
        <f t="shared" si="24"/>
        <v>0.010592592592592593</v>
      </c>
      <c r="E384" s="1">
        <f t="shared" si="25"/>
        <v>0.012711111111111107</v>
      </c>
      <c r="F384" s="1">
        <f t="shared" si="25"/>
        <v>0.012711111111111116</v>
      </c>
      <c r="G384" s="191">
        <f t="shared" si="25"/>
        <v>0.03177777777777778</v>
      </c>
      <c r="H384" s="192">
        <f t="shared" si="25"/>
        <v>0.03177777777777777</v>
      </c>
      <c r="I384" s="191">
        <f t="shared" si="25"/>
        <v>0.022222222222222223</v>
      </c>
      <c r="J384" s="192">
        <f t="shared" si="25"/>
        <v>0.022222222222222223</v>
      </c>
      <c r="K384" s="1">
        <f t="shared" si="26"/>
        <v>0.07730370370370371</v>
      </c>
      <c r="L384" s="193">
        <f t="shared" si="26"/>
        <v>0.07730370370370371</v>
      </c>
      <c r="M384" s="5"/>
    </row>
    <row r="385" spans="1:13" ht="12.75">
      <c r="A385" s="5"/>
      <c r="B385" s="14" t="s">
        <v>38</v>
      </c>
      <c r="C385" s="191"/>
      <c r="D385" s="192"/>
      <c r="E385" s="1"/>
      <c r="F385" s="18"/>
      <c r="G385" s="191">
        <f>(G337/F$321)</f>
        <v>0.007944444444444445</v>
      </c>
      <c r="H385" s="192">
        <f>(H337/G$321)</f>
        <v>0.007944444444444443</v>
      </c>
      <c r="I385" s="191"/>
      <c r="J385" s="192"/>
      <c r="K385" s="1">
        <f t="shared" si="26"/>
        <v>0.007944444444444445</v>
      </c>
      <c r="L385" s="193">
        <f t="shared" si="26"/>
        <v>0.007944444444444443</v>
      </c>
      <c r="M385" s="5"/>
    </row>
    <row r="386" spans="1:13" ht="12.75">
      <c r="A386" s="5"/>
      <c r="B386" s="14" t="s">
        <v>39</v>
      </c>
      <c r="C386" s="191">
        <f>(C338/$B$321)</f>
        <v>0.007944444444444445</v>
      </c>
      <c r="D386" s="192">
        <f>(D338/$C$321)</f>
        <v>0.007944444444444445</v>
      </c>
      <c r="E386" s="1">
        <f>(E338/D$321)</f>
        <v>0.012711111111111107</v>
      </c>
      <c r="F386" s="1">
        <f>(F338/E$321)</f>
        <v>0.012711111111111116</v>
      </c>
      <c r="G386" s="194">
        <f>(G338/F$321)</f>
        <v>0.023833333333333335</v>
      </c>
      <c r="H386" s="195">
        <f>(H338/G$321)</f>
        <v>0.02383333333333333</v>
      </c>
      <c r="I386" s="194"/>
      <c r="J386" s="195"/>
      <c r="K386" s="1">
        <f t="shared" si="26"/>
        <v>0.04448888888888888</v>
      </c>
      <c r="L386" s="193">
        <f t="shared" si="26"/>
        <v>0.04448888888888889</v>
      </c>
      <c r="M386" s="5"/>
    </row>
    <row r="387" spans="1:13" ht="13.5" thickBot="1">
      <c r="A387" s="5"/>
      <c r="B387" s="37" t="s">
        <v>3</v>
      </c>
      <c r="C387" s="196">
        <f aca="true" t="shared" si="27" ref="C387:L387">SUM(C379:C386)</f>
        <v>0.12711111111111115</v>
      </c>
      <c r="D387" s="197">
        <f t="shared" si="27"/>
        <v>0.12711111111111115</v>
      </c>
      <c r="E387" s="197">
        <f t="shared" si="27"/>
        <v>0.15253333333333333</v>
      </c>
      <c r="F387" s="197">
        <f t="shared" si="27"/>
        <v>0.15253333333333338</v>
      </c>
      <c r="G387" s="197">
        <f t="shared" si="27"/>
        <v>0.25422222222222224</v>
      </c>
      <c r="H387" s="197">
        <f t="shared" si="27"/>
        <v>0.2542222222222222</v>
      </c>
      <c r="I387" s="197">
        <f t="shared" si="27"/>
        <v>0.08888888888888889</v>
      </c>
      <c r="J387" s="197">
        <f t="shared" si="27"/>
        <v>0.08888888888888889</v>
      </c>
      <c r="K387" s="197">
        <f t="shared" si="27"/>
        <v>0.6227555555555555</v>
      </c>
      <c r="L387" s="198">
        <f t="shared" si="27"/>
        <v>0.6227555555555555</v>
      </c>
      <c r="M387" s="5"/>
    </row>
    <row r="388" spans="1:13" ht="12.75">
      <c r="A388" s="5"/>
      <c r="B388" s="70"/>
      <c r="C388" s="1"/>
      <c r="D388" s="1"/>
      <c r="E388" s="1"/>
      <c r="F388" s="1"/>
      <c r="G388" s="1"/>
      <c r="H388" s="1"/>
      <c r="I388" s="5"/>
      <c r="J388" s="5"/>
      <c r="K388" s="5"/>
      <c r="L388" s="5"/>
      <c r="M388" s="5"/>
    </row>
    <row r="389" spans="1:13" ht="13.5" thickBot="1">
      <c r="A389" s="5"/>
      <c r="B389" s="70"/>
      <c r="C389" s="1"/>
      <c r="D389" s="1"/>
      <c r="E389" s="1"/>
      <c r="F389" s="1"/>
      <c r="G389" s="1"/>
      <c r="H389" s="1"/>
      <c r="I389" s="5"/>
      <c r="J389" s="5"/>
      <c r="K389" s="5"/>
      <c r="L389" s="5"/>
      <c r="M389" s="5"/>
    </row>
    <row r="390" spans="1:13" ht="13.5" thickBot="1">
      <c r="A390" s="5"/>
      <c r="B390" s="8" t="s">
        <v>191</v>
      </c>
      <c r="C390" s="9"/>
      <c r="D390" s="9"/>
      <c r="E390" s="9"/>
      <c r="F390" s="10"/>
      <c r="G390" s="12"/>
      <c r="H390" s="12"/>
      <c r="I390" s="12"/>
      <c r="J390" s="12"/>
      <c r="K390" s="12"/>
      <c r="L390" s="12"/>
      <c r="M390" s="5"/>
    </row>
    <row r="391" spans="1:13" ht="12.75">
      <c r="A391" s="5"/>
      <c r="B391" s="159" t="s">
        <v>45</v>
      </c>
      <c r="C391" s="143" t="s">
        <v>110</v>
      </c>
      <c r="D391" s="142" t="s">
        <v>111</v>
      </c>
      <c r="E391" s="143" t="s">
        <v>114</v>
      </c>
      <c r="F391" s="146" t="s">
        <v>115</v>
      </c>
      <c r="G391" s="163"/>
      <c r="H391" s="70"/>
      <c r="I391" s="199"/>
      <c r="J391" s="70"/>
      <c r="K391" s="163"/>
      <c r="L391" s="70"/>
      <c r="M391" s="5"/>
    </row>
    <row r="392" spans="1:13" ht="12.75">
      <c r="A392" s="5"/>
      <c r="B392" s="164" t="s">
        <v>46</v>
      </c>
      <c r="C392" s="57" t="s">
        <v>63</v>
      </c>
      <c r="D392" s="93" t="s">
        <v>64</v>
      </c>
      <c r="E392" s="57" t="s">
        <v>63</v>
      </c>
      <c r="F392" s="59" t="s">
        <v>64</v>
      </c>
      <c r="G392" s="26"/>
      <c r="H392" s="26"/>
      <c r="I392" s="26"/>
      <c r="J392" s="26"/>
      <c r="K392" s="26"/>
      <c r="L392" s="26"/>
      <c r="M392" s="5"/>
    </row>
    <row r="393" spans="1:13" ht="12.75">
      <c r="A393" s="5"/>
      <c r="B393" s="14"/>
      <c r="C393" s="57"/>
      <c r="D393" s="93"/>
      <c r="E393" s="57"/>
      <c r="F393" s="13"/>
      <c r="G393" s="12"/>
      <c r="H393" s="12"/>
      <c r="I393" s="12"/>
      <c r="J393" s="12"/>
      <c r="K393" s="12"/>
      <c r="L393" s="12"/>
      <c r="M393" s="5"/>
    </row>
    <row r="394" spans="1:13" ht="12.75">
      <c r="A394" s="5"/>
      <c r="B394" s="190" t="s">
        <v>69</v>
      </c>
      <c r="C394" s="191">
        <f>(C363/$B$220)</f>
        <v>0.5</v>
      </c>
      <c r="D394" s="192">
        <f>(D363/$B$221)</f>
        <v>0.5</v>
      </c>
      <c r="E394" s="191">
        <f>(E363/$B$276)</f>
        <v>0.05</v>
      </c>
      <c r="F394" s="193">
        <f>(F363/$B$277)</f>
        <v>0.05</v>
      </c>
      <c r="G394" s="1"/>
      <c r="H394" s="1"/>
      <c r="I394" s="12"/>
      <c r="J394" s="12"/>
      <c r="K394" s="12"/>
      <c r="L394" s="12"/>
      <c r="M394" s="5"/>
    </row>
    <row r="395" spans="1:13" ht="12.75">
      <c r="A395" s="5"/>
      <c r="B395" s="14" t="s">
        <v>70</v>
      </c>
      <c r="C395" s="191">
        <f>(C364/$B$220)</f>
        <v>0.05</v>
      </c>
      <c r="D395" s="192">
        <f>(D364/$B$221)</f>
        <v>0.05</v>
      </c>
      <c r="E395" s="191">
        <f>(E364/$B$276)</f>
        <v>0.1</v>
      </c>
      <c r="F395" s="193">
        <f>(F364/$B$277)</f>
        <v>0.1</v>
      </c>
      <c r="G395" s="1"/>
      <c r="H395" s="1"/>
      <c r="I395" s="12"/>
      <c r="J395" s="12"/>
      <c r="K395" s="12"/>
      <c r="L395" s="12"/>
      <c r="M395" s="5"/>
    </row>
    <row r="396" spans="1:13" ht="12.75">
      <c r="A396" s="5"/>
      <c r="B396" s="14" t="s">
        <v>34</v>
      </c>
      <c r="C396" s="191"/>
      <c r="D396" s="192"/>
      <c r="E396" s="191"/>
      <c r="F396" s="193"/>
      <c r="G396" s="1"/>
      <c r="H396" s="1"/>
      <c r="I396" s="12"/>
      <c r="J396" s="12"/>
      <c r="K396" s="12"/>
      <c r="L396" s="12"/>
      <c r="M396" s="5"/>
    </row>
    <row r="397" spans="1:13" ht="12.75">
      <c r="A397" s="5"/>
      <c r="B397" s="14" t="s">
        <v>35</v>
      </c>
      <c r="C397" s="191"/>
      <c r="D397" s="192"/>
      <c r="E397" s="191"/>
      <c r="F397" s="193"/>
      <c r="G397" s="1"/>
      <c r="H397" s="1"/>
      <c r="I397" s="12"/>
      <c r="J397" s="12"/>
      <c r="K397" s="12"/>
      <c r="L397" s="12"/>
      <c r="M397" s="5"/>
    </row>
    <row r="398" spans="1:13" ht="12.75">
      <c r="A398" s="5"/>
      <c r="B398" s="14" t="s">
        <v>36</v>
      </c>
      <c r="C398" s="191">
        <f>(C367/$B$220)</f>
        <v>0.03333333333333333</v>
      </c>
      <c r="D398" s="192">
        <f>(D367/$B$221)</f>
        <v>0.03333333333333333</v>
      </c>
      <c r="E398" s="191">
        <f>(E367/$B$276)</f>
        <v>0.03333333333333333</v>
      </c>
      <c r="F398" s="193">
        <f>(F367/$B$277)</f>
        <v>0.03333333333333333</v>
      </c>
      <c r="G398" s="1"/>
      <c r="H398" s="1"/>
      <c r="I398" s="12"/>
      <c r="J398" s="12"/>
      <c r="K398" s="12"/>
      <c r="L398" s="12"/>
      <c r="M398" s="5"/>
    </row>
    <row r="399" spans="1:13" ht="12.75">
      <c r="A399" s="5"/>
      <c r="B399" s="14" t="s">
        <v>37</v>
      </c>
      <c r="C399" s="191"/>
      <c r="D399" s="192"/>
      <c r="E399" s="191"/>
      <c r="F399" s="193"/>
      <c r="G399" s="1"/>
      <c r="H399" s="1"/>
      <c r="I399" s="12"/>
      <c r="J399" s="12"/>
      <c r="K399" s="12"/>
      <c r="L399" s="12"/>
      <c r="M399" s="5"/>
    </row>
    <row r="400" spans="1:13" ht="12.75">
      <c r="A400" s="5"/>
      <c r="B400" s="14" t="s">
        <v>38</v>
      </c>
      <c r="C400" s="191"/>
      <c r="D400" s="192"/>
      <c r="E400" s="191">
        <f>(E369/$B$276)</f>
        <v>0.025</v>
      </c>
      <c r="F400" s="193">
        <f>(F369/$B$277)</f>
        <v>0.025</v>
      </c>
      <c r="G400" s="1"/>
      <c r="H400" s="1"/>
      <c r="I400" s="12"/>
      <c r="J400" s="12"/>
      <c r="K400" s="12"/>
      <c r="L400" s="12"/>
      <c r="M400" s="5"/>
    </row>
    <row r="401" spans="1:13" ht="12.75">
      <c r="A401" s="5"/>
      <c r="B401" s="14" t="s">
        <v>39</v>
      </c>
      <c r="C401" s="191">
        <f>(C370/$B$220)</f>
        <v>0.016666666666666666</v>
      </c>
      <c r="D401" s="192">
        <f>(D370/$B$221)</f>
        <v>0.016666666666666666</v>
      </c>
      <c r="E401" s="191">
        <f>(E370/$B$276)</f>
        <v>0.016666666666666666</v>
      </c>
      <c r="F401" s="193">
        <f>(F370/$B$277)</f>
        <v>0.016666666666666666</v>
      </c>
      <c r="G401" s="1"/>
      <c r="H401" s="1"/>
      <c r="I401" s="12"/>
      <c r="J401" s="12"/>
      <c r="K401" s="12"/>
      <c r="L401" s="12"/>
      <c r="M401" s="5"/>
    </row>
    <row r="402" spans="1:13" ht="13.5" thickBot="1">
      <c r="A402" s="5"/>
      <c r="B402" s="37" t="s">
        <v>3</v>
      </c>
      <c r="C402" s="196">
        <f>SUM(C394:C401)</f>
        <v>0.6000000000000001</v>
      </c>
      <c r="D402" s="200">
        <f>SUM(D394:D401)</f>
        <v>0.6000000000000001</v>
      </c>
      <c r="E402" s="196">
        <f>SUM(E394:E401)</f>
        <v>0.225</v>
      </c>
      <c r="F402" s="198">
        <f>SUM(F394:F401)</f>
        <v>0.225</v>
      </c>
      <c r="G402" s="1"/>
      <c r="H402" s="1"/>
      <c r="I402" s="12"/>
      <c r="J402" s="12"/>
      <c r="K402" s="12"/>
      <c r="L402" s="12"/>
      <c r="M402" s="5"/>
    </row>
    <row r="403" spans="1:13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</row>
    <row r="404" spans="1:13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</row>
    <row r="405" spans="1:13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</row>
    <row r="406" spans="1:13" ht="12.75" customHeight="1">
      <c r="A406" s="5"/>
      <c r="B406" s="264" t="s">
        <v>256</v>
      </c>
      <c r="C406" s="264"/>
      <c r="D406" s="264"/>
      <c r="E406" s="264"/>
      <c r="F406" s="264"/>
      <c r="G406" s="5"/>
      <c r="H406" s="5"/>
      <c r="I406" s="5"/>
      <c r="J406" s="5"/>
      <c r="K406" s="5"/>
      <c r="L406" s="5"/>
      <c r="M406" s="5"/>
    </row>
    <row r="407" spans="1:13" ht="12.75">
      <c r="A407" s="5"/>
      <c r="B407" s="201"/>
      <c r="C407" s="201"/>
      <c r="D407" s="201"/>
      <c r="E407" s="201"/>
      <c r="F407" s="201"/>
      <c r="G407" s="5"/>
      <c r="H407" s="5"/>
      <c r="I407" s="5"/>
      <c r="J407" s="5"/>
      <c r="K407" s="5"/>
      <c r="L407" s="5"/>
      <c r="M407" s="5"/>
    </row>
    <row r="408" spans="1:13" ht="12.75" customHeight="1">
      <c r="A408" s="5"/>
      <c r="B408" s="265" t="s">
        <v>225</v>
      </c>
      <c r="C408" s="265"/>
      <c r="D408" s="265"/>
      <c r="E408" s="201"/>
      <c r="F408" s="201">
        <f>C6</f>
        <v>2706775</v>
      </c>
      <c r="G408" s="5"/>
      <c r="H408" s="5"/>
      <c r="I408" s="5"/>
      <c r="J408" s="5"/>
      <c r="K408" s="5"/>
      <c r="L408" s="5"/>
      <c r="M408" s="5"/>
    </row>
    <row r="409" spans="1:13" ht="12.75" customHeight="1">
      <c r="A409" s="5"/>
      <c r="B409" s="265" t="s">
        <v>226</v>
      </c>
      <c r="C409" s="265"/>
      <c r="D409" s="265"/>
      <c r="E409" s="265"/>
      <c r="F409" s="203">
        <f>E11</f>
        <v>1136033</v>
      </c>
      <c r="G409" s="5"/>
      <c r="H409" s="5"/>
      <c r="I409" s="5"/>
      <c r="J409" s="5"/>
      <c r="K409" s="5"/>
      <c r="L409" s="5"/>
      <c r="M409" s="5"/>
    </row>
    <row r="410" spans="1:13" ht="12.75">
      <c r="A410" s="5"/>
      <c r="B410" s="201"/>
      <c r="C410" s="201"/>
      <c r="D410" s="201"/>
      <c r="E410" s="201"/>
      <c r="F410" s="201"/>
      <c r="G410" s="5"/>
      <c r="H410" s="5"/>
      <c r="I410" s="5"/>
      <c r="J410" s="5"/>
      <c r="K410" s="5"/>
      <c r="L410" s="5"/>
      <c r="M410" s="5"/>
    </row>
    <row r="411" spans="2:6" ht="12.75" customHeight="1">
      <c r="B411" s="265" t="s">
        <v>218</v>
      </c>
      <c r="C411" s="265"/>
      <c r="D411" s="265"/>
      <c r="E411" s="265"/>
      <c r="F411" s="201"/>
    </row>
    <row r="412" spans="2:6" ht="12.75" customHeight="1">
      <c r="B412" s="266" t="s">
        <v>219</v>
      </c>
      <c r="C412" s="266"/>
      <c r="D412" s="201"/>
      <c r="E412" s="201"/>
      <c r="F412" s="203">
        <f>G33</f>
        <v>38579.055012</v>
      </c>
    </row>
    <row r="413" spans="2:6" ht="12.75">
      <c r="B413" s="201"/>
      <c r="C413" s="201"/>
      <c r="D413" s="201"/>
      <c r="E413" s="201"/>
      <c r="F413" s="201"/>
    </row>
    <row r="414" spans="2:6" ht="13.5" thickBot="1">
      <c r="B414" s="201"/>
      <c r="C414" s="201"/>
      <c r="D414" s="201"/>
      <c r="E414" s="201"/>
      <c r="F414" s="201"/>
    </row>
    <row r="415" spans="2:8" ht="12.75" customHeight="1">
      <c r="B415" s="267" t="s">
        <v>220</v>
      </c>
      <c r="C415" s="268"/>
      <c r="D415" s="268"/>
      <c r="E415" s="268"/>
      <c r="F415" s="269"/>
      <c r="G415" s="202"/>
      <c r="H415" s="202"/>
    </row>
    <row r="416" spans="2:8" ht="12.75">
      <c r="B416" s="219"/>
      <c r="C416" s="220"/>
      <c r="D416" s="221"/>
      <c r="E416" s="220"/>
      <c r="F416" s="222"/>
      <c r="G416" s="204"/>
      <c r="H416" s="204"/>
    </row>
    <row r="417" spans="2:8" ht="25.5">
      <c r="B417" s="216" t="s">
        <v>242</v>
      </c>
      <c r="C417" s="228">
        <f>I64</f>
        <v>124.30955039393939</v>
      </c>
      <c r="D417" s="223" t="s">
        <v>241</v>
      </c>
      <c r="E417" s="229" t="s">
        <v>69</v>
      </c>
      <c r="F417" s="230">
        <f aca="true" t="shared" si="28" ref="F417:F424">C331</f>
        <v>6.583802113456791</v>
      </c>
      <c r="H417" s="206"/>
    </row>
    <row r="418" spans="2:8" ht="12.75">
      <c r="B418" s="216"/>
      <c r="C418" s="231"/>
      <c r="D418" s="232"/>
      <c r="E418" s="231" t="s">
        <v>70</v>
      </c>
      <c r="F418" s="230">
        <f t="shared" si="28"/>
        <v>2.633520845382716</v>
      </c>
      <c r="H418" s="206"/>
    </row>
    <row r="419" spans="2:8" ht="12.75">
      <c r="B419" s="216"/>
      <c r="C419" s="231"/>
      <c r="D419" s="232"/>
      <c r="E419" s="231" t="s">
        <v>34</v>
      </c>
      <c r="F419" s="230">
        <f t="shared" si="28"/>
        <v>0.9875703170185186</v>
      </c>
      <c r="H419" s="206"/>
    </row>
    <row r="420" spans="2:8" ht="12.75">
      <c r="B420" s="216"/>
      <c r="C420" s="231"/>
      <c r="D420" s="232"/>
      <c r="E420" s="231" t="s">
        <v>35</v>
      </c>
      <c r="F420" s="230">
        <f t="shared" si="28"/>
        <v>1.9751406340370372</v>
      </c>
      <c r="H420" s="206"/>
    </row>
    <row r="421" spans="2:8" ht="25.5">
      <c r="B421" s="216"/>
      <c r="C421" s="231"/>
      <c r="D421" s="232"/>
      <c r="E421" s="231" t="s">
        <v>36</v>
      </c>
      <c r="F421" s="230">
        <f t="shared" si="28"/>
        <v>1.316760422691358</v>
      </c>
      <c r="H421" s="206"/>
    </row>
    <row r="422" spans="2:8" ht="12.75">
      <c r="B422" s="216"/>
      <c r="C422" s="231"/>
      <c r="D422" s="232"/>
      <c r="E422" s="231" t="s">
        <v>37</v>
      </c>
      <c r="F422" s="230">
        <f t="shared" si="28"/>
        <v>1.316760422691358</v>
      </c>
      <c r="H422" s="206"/>
    </row>
    <row r="423" spans="2:8" ht="12.75">
      <c r="B423" s="216"/>
      <c r="C423" s="231"/>
      <c r="D423" s="232"/>
      <c r="E423" s="231" t="s">
        <v>38</v>
      </c>
      <c r="F423" s="230">
        <f t="shared" si="28"/>
        <v>0</v>
      </c>
      <c r="H423" s="206"/>
    </row>
    <row r="424" spans="2:8" ht="12.75">
      <c r="B424" s="216"/>
      <c r="C424" s="231"/>
      <c r="D424" s="232"/>
      <c r="E424" s="231" t="s">
        <v>39</v>
      </c>
      <c r="F424" s="230">
        <f t="shared" si="28"/>
        <v>0.9875703170185186</v>
      </c>
      <c r="H424" s="206"/>
    </row>
    <row r="425" spans="2:6" ht="13.5" thickBot="1">
      <c r="B425" s="218"/>
      <c r="C425" s="233"/>
      <c r="D425" s="234"/>
      <c r="E425" s="233" t="s">
        <v>240</v>
      </c>
      <c r="F425" s="235">
        <f>C340</f>
        <v>15.801125072296296</v>
      </c>
    </row>
    <row r="426" spans="2:6" ht="13.5" thickBot="1">
      <c r="B426" s="236"/>
      <c r="C426" s="236"/>
      <c r="D426" s="236"/>
      <c r="E426" s="236"/>
      <c r="F426" s="236"/>
    </row>
    <row r="427" spans="2:8" ht="12.75" customHeight="1">
      <c r="B427" s="267" t="s">
        <v>221</v>
      </c>
      <c r="C427" s="268"/>
      <c r="D427" s="268"/>
      <c r="E427" s="268"/>
      <c r="F427" s="269"/>
      <c r="G427" s="202"/>
      <c r="H427" s="202"/>
    </row>
    <row r="428" spans="2:8" ht="12.75">
      <c r="B428" s="237"/>
      <c r="C428" s="238"/>
      <c r="D428" s="239"/>
      <c r="E428" s="239"/>
      <c r="F428" s="240"/>
      <c r="G428" s="204"/>
      <c r="H428" s="204"/>
    </row>
    <row r="429" spans="2:6" ht="25.5">
      <c r="B429" s="216" t="s">
        <v>243</v>
      </c>
      <c r="C429" s="241">
        <f>I86</f>
        <v>2.4510301027397263</v>
      </c>
      <c r="D429" s="217" t="s">
        <v>244</v>
      </c>
      <c r="E429" s="229" t="s">
        <v>69</v>
      </c>
      <c r="F429" s="230">
        <f>C363</f>
        <v>1.2255150513698632</v>
      </c>
    </row>
    <row r="430" spans="2:6" ht="12.75">
      <c r="B430" s="216"/>
      <c r="C430" s="231"/>
      <c r="D430" s="242"/>
      <c r="E430" s="231" t="s">
        <v>70</v>
      </c>
      <c r="F430" s="230">
        <f>C364</f>
        <v>0.12255150513698632</v>
      </c>
    </row>
    <row r="431" spans="2:6" ht="25.5">
      <c r="B431" s="216"/>
      <c r="C431" s="231"/>
      <c r="D431" s="242"/>
      <c r="E431" s="231" t="s">
        <v>36</v>
      </c>
      <c r="F431" s="230">
        <f>C367</f>
        <v>0.08170100342465754</v>
      </c>
    </row>
    <row r="432" spans="2:6" ht="12.75">
      <c r="B432" s="216"/>
      <c r="C432" s="231"/>
      <c r="D432" s="242"/>
      <c r="E432" s="231" t="s">
        <v>39</v>
      </c>
      <c r="F432" s="230">
        <f>C370</f>
        <v>0.04085050171232877</v>
      </c>
    </row>
    <row r="433" spans="2:6" ht="13.5" thickBot="1">
      <c r="B433" s="243"/>
      <c r="C433" s="233"/>
      <c r="D433" s="244"/>
      <c r="E433" s="233" t="s">
        <v>240</v>
      </c>
      <c r="F433" s="235">
        <f>C372</f>
        <v>1.4706180616438358</v>
      </c>
    </row>
    <row r="434" spans="2:6" ht="13.5" thickBot="1">
      <c r="B434" s="236"/>
      <c r="C434" s="236"/>
      <c r="D434" s="236"/>
      <c r="E434" s="236"/>
      <c r="F434" s="245"/>
    </row>
    <row r="435" spans="2:8" ht="12.75" customHeight="1">
      <c r="B435" s="267" t="s">
        <v>222</v>
      </c>
      <c r="C435" s="268"/>
      <c r="D435" s="268"/>
      <c r="E435" s="268"/>
      <c r="F435" s="269"/>
      <c r="G435" s="202"/>
      <c r="H435" s="202"/>
    </row>
    <row r="436" spans="2:8" ht="12.75">
      <c r="B436" s="246"/>
      <c r="C436" s="242"/>
      <c r="D436" s="247"/>
      <c r="E436" s="247"/>
      <c r="F436" s="248"/>
      <c r="G436" s="204"/>
      <c r="H436" s="204"/>
    </row>
    <row r="437" spans="2:6" ht="25.5">
      <c r="B437" s="224" t="s">
        <v>242</v>
      </c>
      <c r="C437" s="228">
        <f>I112</f>
        <v>992.7848263636364</v>
      </c>
      <c r="D437" s="223" t="s">
        <v>244</v>
      </c>
      <c r="E437" s="229" t="s">
        <v>69</v>
      </c>
      <c r="F437" s="249">
        <f aca="true" t="shared" si="29" ref="F437:F442">E331</f>
        <v>63.096991186666656</v>
      </c>
    </row>
    <row r="438" spans="2:6" ht="12.75">
      <c r="B438" s="216"/>
      <c r="C438" s="250"/>
      <c r="D438" s="232"/>
      <c r="E438" s="231" t="s">
        <v>70</v>
      </c>
      <c r="F438" s="251">
        <f t="shared" si="29"/>
        <v>25.23879647466666</v>
      </c>
    </row>
    <row r="439" spans="2:6" ht="12.75">
      <c r="B439" s="216"/>
      <c r="C439" s="250"/>
      <c r="D439" s="232"/>
      <c r="E439" s="231" t="s">
        <v>34</v>
      </c>
      <c r="F439" s="251">
        <f t="shared" si="29"/>
        <v>6.309699118666665</v>
      </c>
    </row>
    <row r="440" spans="2:6" ht="12.75">
      <c r="B440" s="216"/>
      <c r="C440" s="250"/>
      <c r="D440" s="232"/>
      <c r="E440" s="231" t="s">
        <v>35</v>
      </c>
      <c r="F440" s="251">
        <f t="shared" si="29"/>
        <v>18.929097355999996</v>
      </c>
    </row>
    <row r="441" spans="2:6" ht="25.5">
      <c r="B441" s="216"/>
      <c r="C441" s="250"/>
      <c r="D441" s="232"/>
      <c r="E441" s="231" t="s">
        <v>36</v>
      </c>
      <c r="F441" s="251">
        <f t="shared" si="29"/>
        <v>12.61939823733333</v>
      </c>
    </row>
    <row r="442" spans="2:6" ht="12.75">
      <c r="B442" s="216"/>
      <c r="C442" s="250"/>
      <c r="D442" s="232"/>
      <c r="E442" s="231" t="s">
        <v>37</v>
      </c>
      <c r="F442" s="251">
        <f t="shared" si="29"/>
        <v>12.61939823733333</v>
      </c>
    </row>
    <row r="443" spans="2:6" ht="12.75">
      <c r="B443" s="216"/>
      <c r="C443" s="250"/>
      <c r="D443" s="232"/>
      <c r="E443" s="231" t="s">
        <v>39</v>
      </c>
      <c r="F443" s="251">
        <f>E338</f>
        <v>12.61939823733333</v>
      </c>
    </row>
    <row r="444" spans="2:6" ht="13.5" thickBot="1">
      <c r="B444" s="218"/>
      <c r="C444" s="252"/>
      <c r="D444" s="234"/>
      <c r="E444" s="233" t="s">
        <v>240</v>
      </c>
      <c r="F444" s="253">
        <f>E340</f>
        <v>151.432778848</v>
      </c>
    </row>
    <row r="445" spans="2:6" ht="13.5" thickBot="1">
      <c r="B445" s="205"/>
      <c r="C445" s="254"/>
      <c r="D445" s="236"/>
      <c r="E445" s="236"/>
      <c r="F445" s="245"/>
    </row>
    <row r="446" spans="2:8" ht="12.75" customHeight="1">
      <c r="B446" s="267" t="s">
        <v>223</v>
      </c>
      <c r="C446" s="268"/>
      <c r="D446" s="268"/>
      <c r="E446" s="268"/>
      <c r="F446" s="269"/>
      <c r="G446" s="202"/>
      <c r="H446" s="202"/>
    </row>
    <row r="447" spans="2:8" ht="12.75">
      <c r="B447" s="246"/>
      <c r="C447" s="242"/>
      <c r="D447" s="247"/>
      <c r="E447" s="242"/>
      <c r="F447" s="255"/>
      <c r="G447" s="204"/>
      <c r="H447" s="204"/>
    </row>
    <row r="448" spans="2:6" ht="25.5">
      <c r="B448" s="224" t="s">
        <v>242</v>
      </c>
      <c r="C448" s="228">
        <f>J134</f>
        <v>112.14764853030303</v>
      </c>
      <c r="D448" s="223" t="s">
        <v>244</v>
      </c>
      <c r="E448" s="229" t="s">
        <v>69</v>
      </c>
      <c r="F448" s="249">
        <f>G331</f>
        <v>3.5638030532962963</v>
      </c>
    </row>
    <row r="449" spans="2:6" ht="12.75">
      <c r="B449" s="216"/>
      <c r="C449" s="250"/>
      <c r="D449" s="232"/>
      <c r="E449" s="231" t="s">
        <v>70</v>
      </c>
      <c r="F449" s="251">
        <f aca="true" t="shared" si="30" ref="F449:F455">G332</f>
        <v>7.127606106592593</v>
      </c>
    </row>
    <row r="450" spans="2:6" ht="12.75">
      <c r="B450" s="216"/>
      <c r="C450" s="250"/>
      <c r="D450" s="232"/>
      <c r="E450" s="231" t="s">
        <v>34</v>
      </c>
      <c r="F450" s="251">
        <f t="shared" si="30"/>
        <v>1.7819015266481482</v>
      </c>
    </row>
    <row r="451" spans="2:6" ht="12.75">
      <c r="B451" s="216"/>
      <c r="C451" s="250"/>
      <c r="D451" s="232"/>
      <c r="E451" s="231" t="s">
        <v>35</v>
      </c>
      <c r="F451" s="251">
        <f t="shared" si="30"/>
        <v>5.345704579944445</v>
      </c>
    </row>
    <row r="452" spans="2:6" ht="25.5">
      <c r="B452" s="216"/>
      <c r="C452" s="250"/>
      <c r="D452" s="232"/>
      <c r="E452" s="231" t="s">
        <v>36</v>
      </c>
      <c r="F452" s="251">
        <f t="shared" si="30"/>
        <v>3.5638030532962963</v>
      </c>
    </row>
    <row r="453" spans="2:6" ht="12.75">
      <c r="B453" s="216"/>
      <c r="C453" s="250"/>
      <c r="D453" s="232"/>
      <c r="E453" s="231" t="s">
        <v>37</v>
      </c>
      <c r="F453" s="251">
        <f t="shared" si="30"/>
        <v>3.5638030532962963</v>
      </c>
    </row>
    <row r="454" spans="2:6" ht="12.75">
      <c r="B454" s="216"/>
      <c r="C454" s="250"/>
      <c r="D454" s="232"/>
      <c r="E454" s="231" t="s">
        <v>38</v>
      </c>
      <c r="F454" s="251">
        <f t="shared" si="30"/>
        <v>0.8909507633240741</v>
      </c>
    </row>
    <row r="455" spans="2:6" ht="12.75">
      <c r="B455" s="216"/>
      <c r="C455" s="250"/>
      <c r="D455" s="232"/>
      <c r="E455" s="231" t="s">
        <v>39</v>
      </c>
      <c r="F455" s="251">
        <f t="shared" si="30"/>
        <v>2.6728522899722225</v>
      </c>
    </row>
    <row r="456" spans="2:6" ht="13.5" thickBot="1">
      <c r="B456" s="218"/>
      <c r="C456" s="252"/>
      <c r="D456" s="234"/>
      <c r="E456" s="233" t="s">
        <v>240</v>
      </c>
      <c r="F456" s="253">
        <f>G340</f>
        <v>28.510424426370374</v>
      </c>
    </row>
    <row r="457" spans="2:6" ht="13.5" thickBot="1">
      <c r="B457" s="205"/>
      <c r="C457" s="254"/>
      <c r="D457" s="236"/>
      <c r="E457" s="236"/>
      <c r="F457" s="245"/>
    </row>
    <row r="458" spans="2:8" ht="12.75" customHeight="1">
      <c r="B458" s="267" t="s">
        <v>224</v>
      </c>
      <c r="C458" s="268"/>
      <c r="D458" s="268"/>
      <c r="E458" s="268"/>
      <c r="F458" s="269"/>
      <c r="G458" s="202"/>
      <c r="H458" s="202"/>
    </row>
    <row r="459" spans="2:8" ht="12.75">
      <c r="B459" s="246"/>
      <c r="C459" s="242"/>
      <c r="D459" s="247"/>
      <c r="E459" s="247"/>
      <c r="F459" s="255"/>
      <c r="G459" s="204"/>
      <c r="H459" s="204"/>
    </row>
    <row r="460" spans="2:6" ht="25.5">
      <c r="B460" s="224" t="s">
        <v>243</v>
      </c>
      <c r="C460" s="228">
        <f>I158</f>
        <v>66.05736891024657</v>
      </c>
      <c r="D460" s="223" t="s">
        <v>244</v>
      </c>
      <c r="E460" s="229" t="s">
        <v>69</v>
      </c>
      <c r="F460" s="225">
        <f>E363</f>
        <v>3.3028684455123285</v>
      </c>
    </row>
    <row r="461" spans="2:6" ht="12.75">
      <c r="B461" s="216"/>
      <c r="C461" s="250"/>
      <c r="D461" s="232"/>
      <c r="E461" s="231" t="s">
        <v>70</v>
      </c>
      <c r="F461" s="226">
        <f>E364</f>
        <v>6.605736891024657</v>
      </c>
    </row>
    <row r="462" spans="2:6" ht="25.5">
      <c r="B462" s="216"/>
      <c r="C462" s="250"/>
      <c r="D462" s="232"/>
      <c r="E462" s="231" t="s">
        <v>36</v>
      </c>
      <c r="F462" s="226">
        <f>E367</f>
        <v>2.201912297008219</v>
      </c>
    </row>
    <row r="463" spans="2:6" ht="12.75">
      <c r="B463" s="216"/>
      <c r="C463" s="250"/>
      <c r="D463" s="232"/>
      <c r="E463" s="231" t="s">
        <v>37</v>
      </c>
      <c r="F463" s="226">
        <f>E368</f>
        <v>1.6514342227561642</v>
      </c>
    </row>
    <row r="464" spans="2:6" ht="12.75">
      <c r="B464" s="216"/>
      <c r="C464" s="250"/>
      <c r="D464" s="232"/>
      <c r="E464" s="231" t="s">
        <v>38</v>
      </c>
      <c r="F464" s="226">
        <f>E369</f>
        <v>1.6514342227561642</v>
      </c>
    </row>
    <row r="465" spans="2:6" ht="12.75">
      <c r="B465" s="216"/>
      <c r="C465" s="250"/>
      <c r="D465" s="232"/>
      <c r="E465" s="231" t="s">
        <v>39</v>
      </c>
      <c r="F465" s="226">
        <f>E370</f>
        <v>1.1009561485041095</v>
      </c>
    </row>
    <row r="466" spans="2:6" ht="13.5" thickBot="1">
      <c r="B466" s="218"/>
      <c r="C466" s="252"/>
      <c r="D466" s="234"/>
      <c r="E466" s="233" t="s">
        <v>240</v>
      </c>
      <c r="F466" s="227">
        <f>E372</f>
        <v>16.51434222756164</v>
      </c>
    </row>
    <row r="467" spans="2:6" ht="13.5" thickBot="1">
      <c r="B467" s="205"/>
      <c r="C467" s="254"/>
      <c r="D467" s="236"/>
      <c r="E467" s="236"/>
      <c r="F467" s="256"/>
    </row>
    <row r="468" spans="2:8" ht="12.75">
      <c r="B468" s="267" t="s">
        <v>227</v>
      </c>
      <c r="C468" s="268"/>
      <c r="D468" s="268"/>
      <c r="E468" s="268"/>
      <c r="F468" s="269"/>
      <c r="G468" s="202"/>
      <c r="H468" s="202"/>
    </row>
    <row r="469" spans="2:8" ht="12.75" customHeight="1">
      <c r="B469" s="246"/>
      <c r="C469" s="242"/>
      <c r="D469" s="247"/>
      <c r="E469" s="247"/>
      <c r="F469" s="248"/>
      <c r="G469" s="204"/>
      <c r="H469" s="204"/>
    </row>
    <row r="470" spans="2:6" ht="38.25">
      <c r="B470" s="224" t="s">
        <v>245</v>
      </c>
      <c r="C470" s="228">
        <f>H183</f>
        <v>128.59685004</v>
      </c>
      <c r="D470" s="223" t="s">
        <v>244</v>
      </c>
      <c r="E470" s="229" t="s">
        <v>70</v>
      </c>
      <c r="F470" s="225">
        <f>I332</f>
        <v>4.286561668</v>
      </c>
    </row>
    <row r="471" spans="2:6" ht="25.5">
      <c r="B471" s="257"/>
      <c r="C471" s="250"/>
      <c r="D471" s="232"/>
      <c r="E471" s="231" t="s">
        <v>36</v>
      </c>
      <c r="F471" s="226">
        <f>I335</f>
        <v>4.286561668</v>
      </c>
    </row>
    <row r="472" spans="2:6" ht="12.75">
      <c r="B472" s="257"/>
      <c r="C472" s="250"/>
      <c r="D472" s="232"/>
      <c r="E472" s="231" t="s">
        <v>37</v>
      </c>
      <c r="F472" s="226">
        <f>I336</f>
        <v>2.8577077786666667</v>
      </c>
    </row>
    <row r="473" spans="2:6" ht="12.75">
      <c r="B473" s="257"/>
      <c r="C473" s="250"/>
      <c r="D473" s="232"/>
      <c r="E473" s="231" t="s">
        <v>38</v>
      </c>
      <c r="F473" s="226">
        <f>I337</f>
        <v>2.8577077786666667</v>
      </c>
    </row>
    <row r="474" spans="2:6" ht="13.5" thickBot="1">
      <c r="B474" s="243"/>
      <c r="C474" s="252"/>
      <c r="D474" s="234"/>
      <c r="E474" s="233" t="s">
        <v>240</v>
      </c>
      <c r="F474" s="227">
        <f>I340</f>
        <v>14.288538893333333</v>
      </c>
    </row>
    <row r="475" spans="2:6" ht="13.5" thickBot="1">
      <c r="B475" s="236"/>
      <c r="C475" s="254"/>
      <c r="D475" s="236"/>
      <c r="E475" s="236"/>
      <c r="F475" s="256"/>
    </row>
    <row r="476" spans="2:8" ht="12.75">
      <c r="B476" s="267" t="s">
        <v>228</v>
      </c>
      <c r="C476" s="268"/>
      <c r="D476" s="268"/>
      <c r="E476" s="268"/>
      <c r="F476" s="269"/>
      <c r="G476" s="202"/>
      <c r="H476" s="202"/>
    </row>
    <row r="477" spans="2:8" ht="12.75" customHeight="1">
      <c r="B477" s="246"/>
      <c r="C477" s="242"/>
      <c r="D477" s="247"/>
      <c r="E477" s="247"/>
      <c r="F477" s="248"/>
      <c r="G477" s="204"/>
      <c r="H477" s="204"/>
    </row>
    <row r="478" spans="2:6" ht="38.25">
      <c r="B478" s="224" t="s">
        <v>229</v>
      </c>
      <c r="C478" s="228">
        <f>C295</f>
        <v>16</v>
      </c>
      <c r="D478" s="223" t="s">
        <v>244</v>
      </c>
      <c r="E478" s="229" t="s">
        <v>69</v>
      </c>
      <c r="F478" s="225">
        <f aca="true" t="shared" si="31" ref="F478:F485">K331</f>
        <v>0</v>
      </c>
    </row>
    <row r="479" spans="2:6" ht="12.75">
      <c r="B479" s="257"/>
      <c r="C479" s="231"/>
      <c r="D479" s="232"/>
      <c r="E479" s="231" t="s">
        <v>70</v>
      </c>
      <c r="F479" s="226">
        <f t="shared" si="31"/>
        <v>0.8533333333333334</v>
      </c>
    </row>
    <row r="480" spans="2:6" ht="12.75">
      <c r="B480" s="246"/>
      <c r="C480" s="258"/>
      <c r="D480" s="259"/>
      <c r="E480" s="231" t="s">
        <v>34</v>
      </c>
      <c r="F480" s="226">
        <f t="shared" si="31"/>
        <v>0</v>
      </c>
    </row>
    <row r="481" spans="2:6" ht="12.75">
      <c r="B481" s="246"/>
      <c r="C481" s="258"/>
      <c r="D481" s="259"/>
      <c r="E481" s="231" t="s">
        <v>35</v>
      </c>
      <c r="F481" s="226">
        <f t="shared" si="31"/>
        <v>0</v>
      </c>
    </row>
    <row r="482" spans="2:6" ht="25.5">
      <c r="B482" s="246"/>
      <c r="C482" s="258"/>
      <c r="D482" s="259"/>
      <c r="E482" s="231" t="s">
        <v>36</v>
      </c>
      <c r="F482" s="226">
        <f t="shared" si="31"/>
        <v>0.8533333333333334</v>
      </c>
    </row>
    <row r="483" spans="2:6" ht="12.75">
      <c r="B483" s="246"/>
      <c r="C483" s="258"/>
      <c r="D483" s="259"/>
      <c r="E483" s="231" t="s">
        <v>37</v>
      </c>
      <c r="F483" s="226">
        <f t="shared" si="31"/>
        <v>0.8533333333333334</v>
      </c>
    </row>
    <row r="484" spans="2:6" ht="12.75">
      <c r="B484" s="246"/>
      <c r="C484" s="258"/>
      <c r="D484" s="259"/>
      <c r="E484" s="231" t="s">
        <v>38</v>
      </c>
      <c r="F484" s="226">
        <f t="shared" si="31"/>
        <v>0.8533333333333334</v>
      </c>
    </row>
    <row r="485" spans="2:6" ht="12.75">
      <c r="B485" s="246"/>
      <c r="C485" s="258"/>
      <c r="D485" s="259"/>
      <c r="E485" s="231" t="s">
        <v>39</v>
      </c>
      <c r="F485" s="226">
        <f t="shared" si="31"/>
        <v>0</v>
      </c>
    </row>
    <row r="486" spans="2:6" ht="13.5" thickBot="1">
      <c r="B486" s="260"/>
      <c r="C486" s="261"/>
      <c r="D486" s="262"/>
      <c r="E486" s="233" t="s">
        <v>240</v>
      </c>
      <c r="F486" s="227">
        <f>K340</f>
        <v>3.4133333333333336</v>
      </c>
    </row>
    <row r="488" spans="5:6" ht="12.75">
      <c r="E488" s="201"/>
      <c r="F488" s="206"/>
    </row>
  </sheetData>
  <sheetProtection password="DEA3" sheet="1" objects="1" scenarios="1"/>
  <mergeCells count="12">
    <mergeCell ref="B446:F446"/>
    <mergeCell ref="B458:F458"/>
    <mergeCell ref="B468:F468"/>
    <mergeCell ref="B476:F476"/>
    <mergeCell ref="B412:C412"/>
    <mergeCell ref="B415:F415"/>
    <mergeCell ref="B427:F427"/>
    <mergeCell ref="B435:F435"/>
    <mergeCell ref="B406:F406"/>
    <mergeCell ref="B408:D408"/>
    <mergeCell ref="B409:E409"/>
    <mergeCell ref="B411:E41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88"/>
  <sheetViews>
    <sheetView zoomScale="70" zoomScaleNormal="70" workbookViewId="0" topLeftCell="A6">
      <selection activeCell="C6" sqref="C6"/>
    </sheetView>
  </sheetViews>
  <sheetFormatPr defaultColWidth="9.140625" defaultRowHeight="12.75"/>
  <cols>
    <col min="1" max="1" width="8.8515625" style="6" customWidth="1"/>
    <col min="2" max="13" width="12.7109375" style="6" customWidth="1"/>
    <col min="14" max="16384" width="8.8515625" style="6" customWidth="1"/>
  </cols>
  <sheetData>
    <row r="1" spans="1:13" ht="18">
      <c r="A1" s="3" t="s">
        <v>99</v>
      </c>
      <c r="B1" s="4"/>
      <c r="C1" s="4"/>
      <c r="D1" s="4"/>
      <c r="E1" s="4"/>
      <c r="F1" s="4"/>
      <c r="G1" s="4"/>
      <c r="H1" s="4"/>
      <c r="I1" s="5"/>
      <c r="J1" s="5"/>
      <c r="K1" s="5"/>
      <c r="L1" s="5"/>
      <c r="M1" s="5"/>
    </row>
    <row r="2" spans="1:13" ht="18">
      <c r="A2" s="3" t="s">
        <v>100</v>
      </c>
      <c r="B2" s="4"/>
      <c r="C2" s="4"/>
      <c r="D2" s="4"/>
      <c r="E2" s="4"/>
      <c r="F2" s="3" t="s">
        <v>216</v>
      </c>
      <c r="G2" s="3"/>
      <c r="H2" s="4"/>
      <c r="I2" s="5"/>
      <c r="J2" s="5"/>
      <c r="K2" s="5"/>
      <c r="L2" s="5"/>
      <c r="M2" s="5"/>
    </row>
    <row r="3" spans="1:13" ht="13.5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2.75">
      <c r="A4" s="7" t="s">
        <v>0</v>
      </c>
      <c r="B4" s="8" t="s">
        <v>152</v>
      </c>
      <c r="C4" s="9"/>
      <c r="D4" s="10"/>
      <c r="E4" s="5"/>
      <c r="F4" s="5"/>
      <c r="G4" s="5"/>
      <c r="H4" s="5"/>
      <c r="I4" s="5"/>
      <c r="J4" s="5"/>
      <c r="K4" s="5"/>
      <c r="L4" s="5"/>
      <c r="M4" s="5"/>
    </row>
    <row r="5" spans="1:13" ht="12.75">
      <c r="A5" s="5"/>
      <c r="B5" s="11"/>
      <c r="C5" s="12"/>
      <c r="D5" s="13"/>
      <c r="E5" s="5"/>
      <c r="F5" s="5"/>
      <c r="G5" s="5"/>
      <c r="H5" s="5"/>
      <c r="I5" s="5"/>
      <c r="J5" s="5"/>
      <c r="K5" s="5"/>
      <c r="L5" s="5"/>
      <c r="M5" s="5"/>
    </row>
    <row r="6" spans="1:13" ht="12.75">
      <c r="A6" s="5"/>
      <c r="B6" s="14"/>
      <c r="C6" s="207">
        <v>822727</v>
      </c>
      <c r="D6" s="13"/>
      <c r="E6" s="5"/>
      <c r="F6" s="5"/>
      <c r="G6" s="5"/>
      <c r="H6" s="5"/>
      <c r="I6" s="5"/>
      <c r="J6" s="5"/>
      <c r="K6" s="5"/>
      <c r="L6" s="5"/>
      <c r="M6" s="5"/>
    </row>
    <row r="7" spans="1:13" ht="13.5" thickBot="1">
      <c r="A7" s="5"/>
      <c r="B7" s="15"/>
      <c r="C7" s="16"/>
      <c r="D7" s="17"/>
      <c r="E7" s="5"/>
      <c r="F7" s="5"/>
      <c r="G7" s="5"/>
      <c r="H7" s="5"/>
      <c r="I7" s="5"/>
      <c r="J7" s="5"/>
      <c r="K7" s="5"/>
      <c r="L7" s="5"/>
      <c r="M7" s="5"/>
    </row>
    <row r="8" spans="1:13" ht="13.5" thickBo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2.75">
      <c r="A9" s="5"/>
      <c r="B9" s="8" t="s">
        <v>1</v>
      </c>
      <c r="C9" s="9"/>
      <c r="D9" s="9"/>
      <c r="E9" s="10"/>
      <c r="F9" s="5"/>
      <c r="G9" s="5"/>
      <c r="H9" s="5"/>
      <c r="I9" s="5"/>
      <c r="J9" s="5"/>
      <c r="K9" s="5"/>
      <c r="L9" s="5"/>
      <c r="M9" s="5"/>
    </row>
    <row r="10" spans="1:13" ht="12.75">
      <c r="A10" s="5"/>
      <c r="B10" s="14"/>
      <c r="C10" s="12"/>
      <c r="D10" s="18" t="s">
        <v>2</v>
      </c>
      <c r="E10" s="19" t="s">
        <v>3</v>
      </c>
      <c r="F10" s="5"/>
      <c r="G10" s="5"/>
      <c r="H10" s="5"/>
      <c r="I10" s="5"/>
      <c r="J10" s="5"/>
      <c r="K10" s="5"/>
      <c r="L10" s="5"/>
      <c r="M10" s="5"/>
    </row>
    <row r="11" spans="1:13" ht="12.75">
      <c r="A11" s="5"/>
      <c r="B11" s="14" t="s">
        <v>153</v>
      </c>
      <c r="C11" s="12"/>
      <c r="D11" s="18">
        <f>+E11/C6*100</f>
        <v>40.88999999999999</v>
      </c>
      <c r="E11" s="213">
        <v>336413.07029999996</v>
      </c>
      <c r="F11" s="20"/>
      <c r="G11" s="5"/>
      <c r="H11" s="5"/>
      <c r="I11" s="117"/>
      <c r="J11" s="5"/>
      <c r="K11" s="5"/>
      <c r="L11" s="5"/>
      <c r="M11" s="5"/>
    </row>
    <row r="12" spans="1:13" ht="13.5" thickBot="1">
      <c r="A12" s="5"/>
      <c r="B12" s="15" t="s">
        <v>154</v>
      </c>
      <c r="C12" s="16"/>
      <c r="D12" s="115">
        <f>+E12/C6*100</f>
        <v>59.11000000000001</v>
      </c>
      <c r="E12" s="215">
        <f>+C6-E11</f>
        <v>486313.92970000004</v>
      </c>
      <c r="F12" s="5"/>
      <c r="G12" s="5"/>
      <c r="H12" s="5"/>
      <c r="I12" s="117"/>
      <c r="J12" s="5"/>
      <c r="K12" s="5"/>
      <c r="L12" s="5"/>
      <c r="M12" s="5"/>
    </row>
    <row r="13" spans="1:13" ht="12.75">
      <c r="A13" s="5"/>
      <c r="B13" s="12"/>
      <c r="C13" s="12"/>
      <c r="D13" s="18"/>
      <c r="E13" s="21"/>
      <c r="F13" s="5"/>
      <c r="G13" s="5"/>
      <c r="H13" s="5"/>
      <c r="I13" s="5"/>
      <c r="J13" s="5"/>
      <c r="K13" s="5"/>
      <c r="L13" s="5"/>
      <c r="M13" s="5"/>
    </row>
    <row r="14" spans="1:13" ht="13.5" thickBot="1">
      <c r="A14" s="5"/>
      <c r="B14" s="12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5.75">
      <c r="A15" s="7" t="s">
        <v>4</v>
      </c>
      <c r="B15" s="22" t="s">
        <v>103</v>
      </c>
      <c r="C15" s="9"/>
      <c r="D15" s="9"/>
      <c r="E15" s="9"/>
      <c r="F15" s="9"/>
      <c r="G15" s="9"/>
      <c r="H15" s="10"/>
      <c r="I15" s="12"/>
      <c r="J15" s="12"/>
      <c r="K15" s="5"/>
      <c r="L15" s="5"/>
      <c r="M15" s="5"/>
    </row>
    <row r="16" spans="1:13" ht="12.75">
      <c r="A16" s="5"/>
      <c r="B16" s="11" t="s">
        <v>108</v>
      </c>
      <c r="C16" s="12"/>
      <c r="D16" s="23" t="s">
        <v>5</v>
      </c>
      <c r="E16" s="24" t="s">
        <v>77</v>
      </c>
      <c r="F16" s="23" t="s">
        <v>6</v>
      </c>
      <c r="G16" s="23" t="s">
        <v>13</v>
      </c>
      <c r="H16" s="25" t="s">
        <v>51</v>
      </c>
      <c r="I16" s="26"/>
      <c r="J16" s="12"/>
      <c r="K16" s="5"/>
      <c r="L16" s="5"/>
      <c r="M16" s="5"/>
    </row>
    <row r="17" spans="1:13" ht="12.75">
      <c r="A17" s="5"/>
      <c r="B17" s="11"/>
      <c r="C17" s="12"/>
      <c r="D17" s="27" t="s">
        <v>7</v>
      </c>
      <c r="E17" s="28" t="s">
        <v>78</v>
      </c>
      <c r="F17" s="27" t="s">
        <v>8</v>
      </c>
      <c r="G17" s="27" t="s">
        <v>52</v>
      </c>
      <c r="H17" s="29" t="s">
        <v>54</v>
      </c>
      <c r="I17" s="26"/>
      <c r="J17" s="12"/>
      <c r="K17" s="5"/>
      <c r="L17" s="5"/>
      <c r="M17" s="5"/>
    </row>
    <row r="18" spans="1:13" ht="12.75">
      <c r="A18" s="5"/>
      <c r="B18" s="11"/>
      <c r="C18" s="12"/>
      <c r="D18" s="27" t="s">
        <v>9</v>
      </c>
      <c r="E18" s="30" t="s">
        <v>81</v>
      </c>
      <c r="F18" s="27" t="s">
        <v>10</v>
      </c>
      <c r="G18" s="31"/>
      <c r="H18" s="32"/>
      <c r="I18" s="26"/>
      <c r="J18" s="12"/>
      <c r="K18" s="5"/>
      <c r="L18" s="5"/>
      <c r="M18" s="5"/>
    </row>
    <row r="19" spans="1:13" ht="12.75">
      <c r="A19" s="5"/>
      <c r="B19" s="14" t="s">
        <v>85</v>
      </c>
      <c r="C19" s="12"/>
      <c r="D19" s="213">
        <v>5</v>
      </c>
      <c r="E19" s="33">
        <f>(D19/($D$19+$D$20+$D$21+$D$22+$D$23+$D$25+$D$27+$D$28+$D$29+$D$30+$D$31+$D$32)*(17-($E$24+$E$26)))</f>
        <v>1.24</v>
      </c>
      <c r="F19" s="34">
        <f>(E19/100)*E11</f>
        <v>4171.522071719999</v>
      </c>
      <c r="G19" s="34">
        <f>(F19*30/100)</f>
        <v>1251.4566215159998</v>
      </c>
      <c r="H19" s="35">
        <f aca="true" t="shared" si="0" ref="H19:H32">(F19*100/100)</f>
        <v>4171.522071719999</v>
      </c>
      <c r="I19" s="36"/>
      <c r="J19" s="12"/>
      <c r="K19" s="5"/>
      <c r="L19" s="5"/>
      <c r="M19" s="5"/>
    </row>
    <row r="20" spans="1:13" ht="12.75">
      <c r="A20" s="5"/>
      <c r="B20" s="14" t="s">
        <v>86</v>
      </c>
      <c r="C20" s="12"/>
      <c r="D20" s="213">
        <v>4</v>
      </c>
      <c r="E20" s="33">
        <f>(D20/($D$19+$D$20+$D$21+$D$22+$D$23+$D$25+$D$27+$D$28+$D$29+$D$30+$D$31+$D$32)*(17-($E$24+$E$26)))</f>
        <v>0.992</v>
      </c>
      <c r="F20" s="34">
        <f>(E20/100)*E11</f>
        <v>3337.217657376</v>
      </c>
      <c r="G20" s="34">
        <f>(F20*20/100)</f>
        <v>667.4435314752</v>
      </c>
      <c r="H20" s="35">
        <f t="shared" si="0"/>
        <v>3337.217657376</v>
      </c>
      <c r="I20" s="18"/>
      <c r="J20" s="12"/>
      <c r="K20" s="5"/>
      <c r="L20" s="5"/>
      <c r="M20" s="5"/>
    </row>
    <row r="21" spans="1:13" ht="12.75">
      <c r="A21" s="5"/>
      <c r="B21" s="14" t="s">
        <v>87</v>
      </c>
      <c r="C21" s="12"/>
      <c r="D21" s="213">
        <v>6</v>
      </c>
      <c r="E21" s="33">
        <f>(D21/($D$19+$D$20+$D$21+$D$22+$D$23+$D$25+$D$27+$D$28+$D$29+$D$30+$D$31+$D$32)*(17-($E$24+$E$26)))</f>
        <v>1.488</v>
      </c>
      <c r="F21" s="34">
        <f>(E21/100)*E11</f>
        <v>5005.826486063999</v>
      </c>
      <c r="G21" s="34">
        <f>(F21*20/100)</f>
        <v>1001.1652972127998</v>
      </c>
      <c r="H21" s="35">
        <f t="shared" si="0"/>
        <v>5005.826486063999</v>
      </c>
      <c r="I21" s="18"/>
      <c r="J21" s="12"/>
      <c r="K21" s="5"/>
      <c r="L21" s="5"/>
      <c r="M21" s="5"/>
    </row>
    <row r="22" spans="1:13" ht="12.75">
      <c r="A22" s="5"/>
      <c r="B22" s="14" t="s">
        <v>88</v>
      </c>
      <c r="C22" s="12"/>
      <c r="D22" s="213">
        <v>5</v>
      </c>
      <c r="E22" s="33">
        <f>(D22/($D$19+$D$20+$D$21+$D$22+$D$23+$D$25+$D$27+$D$28+$D$29+$D$30+$D$31+$D$32)*(17-($E$24+$E$26)))</f>
        <v>1.24</v>
      </c>
      <c r="F22" s="34">
        <f>(E22/100)*E11</f>
        <v>4171.522071719999</v>
      </c>
      <c r="G22" s="34">
        <f>(F22*10/100)</f>
        <v>417.1522071719999</v>
      </c>
      <c r="H22" s="35">
        <f t="shared" si="0"/>
        <v>4171.522071719999</v>
      </c>
      <c r="I22" s="18"/>
      <c r="J22" s="12"/>
      <c r="K22" s="5"/>
      <c r="L22" s="5"/>
      <c r="M22" s="5"/>
    </row>
    <row r="23" spans="1:13" ht="12.75">
      <c r="A23" s="5"/>
      <c r="B23" s="14" t="s">
        <v>89</v>
      </c>
      <c r="C23" s="12"/>
      <c r="D23" s="213">
        <v>4</v>
      </c>
      <c r="E23" s="33">
        <f>(D23/($D$19+$D$20+$D$21+$D$22+$D$23+$D$25+$D$27+$D$28+$D$29+$D$30+$D$31+$D$32)*(17-($E$24+$E$26)))</f>
        <v>0.992</v>
      </c>
      <c r="F23" s="34">
        <f>(E23/100)*E11</f>
        <v>3337.217657376</v>
      </c>
      <c r="G23" s="34">
        <f>(F23*10/100)</f>
        <v>333.7217657376</v>
      </c>
      <c r="H23" s="35">
        <f t="shared" si="0"/>
        <v>3337.217657376</v>
      </c>
      <c r="I23" s="18"/>
      <c r="J23" s="12"/>
      <c r="K23" s="5"/>
      <c r="L23" s="5"/>
      <c r="M23" s="5"/>
    </row>
    <row r="24" spans="1:13" ht="12.75">
      <c r="A24" s="5"/>
      <c r="B24" s="14" t="s">
        <v>90</v>
      </c>
      <c r="C24" s="12"/>
      <c r="D24" s="213">
        <v>0.5</v>
      </c>
      <c r="E24" s="33">
        <f>(D24*1)</f>
        <v>0.5</v>
      </c>
      <c r="F24" s="34">
        <f>(E24/100)*E11</f>
        <v>1682.0653515</v>
      </c>
      <c r="G24" s="34">
        <f>(F24*50/100)</f>
        <v>841.03267575</v>
      </c>
      <c r="H24" s="35">
        <f t="shared" si="0"/>
        <v>1682.0653515</v>
      </c>
      <c r="I24" s="18"/>
      <c r="J24" s="12"/>
      <c r="K24" s="5"/>
      <c r="L24" s="5"/>
      <c r="M24" s="5"/>
    </row>
    <row r="25" spans="1:13" ht="12.75">
      <c r="A25" s="5"/>
      <c r="B25" s="14" t="s">
        <v>91</v>
      </c>
      <c r="C25" s="12"/>
      <c r="D25" s="213">
        <v>8</v>
      </c>
      <c r="E25" s="33">
        <f>(D25/($D$19+$D$20+$D$21+$D$22+$D$23+$D$25+$D$27+$D$28+$D$29+$D$30+$D$31+$D$32)*(17-($E$24+$E$26)))</f>
        <v>1.984</v>
      </c>
      <c r="F25" s="34">
        <f>(E25/100)*E11</f>
        <v>6674.435314752</v>
      </c>
      <c r="G25" s="34">
        <f>(F25*30/100)</f>
        <v>2002.3305944255999</v>
      </c>
      <c r="H25" s="35">
        <f t="shared" si="0"/>
        <v>6674.435314752</v>
      </c>
      <c r="I25" s="18"/>
      <c r="J25" s="12"/>
      <c r="K25" s="5"/>
      <c r="L25" s="5"/>
      <c r="M25" s="5"/>
    </row>
    <row r="26" spans="1:13" ht="12.75">
      <c r="A26" s="5"/>
      <c r="B26" s="14" t="s">
        <v>92</v>
      </c>
      <c r="C26" s="12"/>
      <c r="D26" s="213">
        <v>1</v>
      </c>
      <c r="E26" s="33">
        <f>(D26*1)</f>
        <v>1</v>
      </c>
      <c r="F26" s="34">
        <f>(E26/100)*E11</f>
        <v>3364.130703</v>
      </c>
      <c r="G26" s="34">
        <f>(F26*50/100)</f>
        <v>1682.0653515</v>
      </c>
      <c r="H26" s="35">
        <f t="shared" si="0"/>
        <v>3364.130703</v>
      </c>
      <c r="I26" s="18"/>
      <c r="J26" s="12"/>
      <c r="K26" s="5"/>
      <c r="L26" s="5"/>
      <c r="M26" s="5"/>
    </row>
    <row r="27" spans="1:13" ht="12.75">
      <c r="A27" s="5"/>
      <c r="B27" s="14" t="s">
        <v>126</v>
      </c>
      <c r="C27" s="12"/>
      <c r="D27" s="213">
        <v>0.5</v>
      </c>
      <c r="E27" s="33">
        <f aca="true" t="shared" si="1" ref="E27:E32">(D27/($D$19+$D$20+$D$21+$D$22+$D$23+$D$25+$D$27+$D$28+$D$29+$D$30+$D$31+$D$32)*(17-($E$24+$E$26)))</f>
        <v>0.124</v>
      </c>
      <c r="F27" s="34">
        <f>(E27/100)*E12</f>
        <v>603.029272828</v>
      </c>
      <c r="G27" s="34">
        <f>(F27*10/100)</f>
        <v>60.3029272828</v>
      </c>
      <c r="H27" s="35">
        <f t="shared" si="0"/>
        <v>603.029272828</v>
      </c>
      <c r="I27" s="18"/>
      <c r="J27" s="12"/>
      <c r="K27" s="5"/>
      <c r="L27" s="5"/>
      <c r="M27" s="5"/>
    </row>
    <row r="28" spans="1:13" ht="12.75">
      <c r="A28" s="5"/>
      <c r="B28" s="14" t="s">
        <v>93</v>
      </c>
      <c r="C28" s="12"/>
      <c r="D28" s="213">
        <v>3</v>
      </c>
      <c r="E28" s="33">
        <f t="shared" si="1"/>
        <v>0.744</v>
      </c>
      <c r="F28" s="34">
        <f>(E28/100)*E11</f>
        <v>2502.9132430319996</v>
      </c>
      <c r="G28" s="34">
        <f>(F28*10/100)</f>
        <v>250.29132430319996</v>
      </c>
      <c r="H28" s="35">
        <f t="shared" si="0"/>
        <v>2502.9132430319996</v>
      </c>
      <c r="I28" s="18"/>
      <c r="J28" s="12"/>
      <c r="K28" s="5"/>
      <c r="L28" s="5"/>
      <c r="M28" s="5"/>
    </row>
    <row r="29" spans="1:13" ht="12.75">
      <c r="A29" s="5"/>
      <c r="B29" s="14" t="s">
        <v>94</v>
      </c>
      <c r="C29" s="12"/>
      <c r="D29" s="213">
        <v>3</v>
      </c>
      <c r="E29" s="33">
        <f t="shared" si="1"/>
        <v>0.744</v>
      </c>
      <c r="F29" s="34">
        <f>(E29/100)*$E$11</f>
        <v>2502.9132430319996</v>
      </c>
      <c r="G29" s="34">
        <f>(F29*10/100)</f>
        <v>250.29132430319996</v>
      </c>
      <c r="H29" s="35">
        <f t="shared" si="0"/>
        <v>2502.9132430319996</v>
      </c>
      <c r="I29" s="12"/>
      <c r="J29" s="5"/>
      <c r="K29" s="5"/>
      <c r="L29" s="5"/>
      <c r="M29" s="5"/>
    </row>
    <row r="30" spans="1:13" ht="12.75">
      <c r="A30" s="5"/>
      <c r="B30" s="14" t="s">
        <v>95</v>
      </c>
      <c r="C30" s="12"/>
      <c r="D30" s="213">
        <v>5</v>
      </c>
      <c r="E30" s="33">
        <f t="shared" si="1"/>
        <v>1.24</v>
      </c>
      <c r="F30" s="34">
        <f>(E30/100)*$E$11</f>
        <v>4171.522071719999</v>
      </c>
      <c r="G30" s="34">
        <f>(F30*10/100)</f>
        <v>417.1522071719999</v>
      </c>
      <c r="H30" s="35">
        <f t="shared" si="0"/>
        <v>4171.522071719999</v>
      </c>
      <c r="I30" s="12"/>
      <c r="J30" s="5"/>
      <c r="K30" s="5"/>
      <c r="L30" s="5"/>
      <c r="M30" s="5"/>
    </row>
    <row r="31" spans="1:13" ht="12.75">
      <c r="A31" s="5"/>
      <c r="B31" s="14" t="s">
        <v>96</v>
      </c>
      <c r="C31" s="12"/>
      <c r="D31" s="213">
        <v>11</v>
      </c>
      <c r="E31" s="33">
        <f t="shared" si="1"/>
        <v>2.7279999999999998</v>
      </c>
      <c r="F31" s="34">
        <f>(E31/100)*$E$11</f>
        <v>9177.348557783998</v>
      </c>
      <c r="G31" s="34">
        <f>(F31*10/100)</f>
        <v>917.7348557783998</v>
      </c>
      <c r="H31" s="35">
        <f t="shared" si="0"/>
        <v>9177.348557783998</v>
      </c>
      <c r="I31" s="12"/>
      <c r="J31" s="5"/>
      <c r="K31" s="5"/>
      <c r="L31" s="5"/>
      <c r="M31" s="5"/>
    </row>
    <row r="32" spans="1:13" ht="12.75">
      <c r="A32" s="5"/>
      <c r="B32" s="14" t="s">
        <v>147</v>
      </c>
      <c r="C32" s="12"/>
      <c r="D32" s="213">
        <v>8</v>
      </c>
      <c r="E32" s="33">
        <f t="shared" si="1"/>
        <v>1.984</v>
      </c>
      <c r="F32" s="34">
        <f>(E32/100)*$E$11</f>
        <v>6674.435314752</v>
      </c>
      <c r="G32" s="34">
        <f>(F32*20/100)</f>
        <v>1334.8870629504</v>
      </c>
      <c r="H32" s="35">
        <f t="shared" si="0"/>
        <v>6674.435314752</v>
      </c>
      <c r="I32" s="12"/>
      <c r="J32" s="5"/>
      <c r="K32" s="5"/>
      <c r="L32" s="5"/>
      <c r="M32" s="5"/>
    </row>
    <row r="33" spans="1:13" ht="13.5" thickBot="1">
      <c r="A33" s="5"/>
      <c r="B33" s="37" t="s">
        <v>3</v>
      </c>
      <c r="C33" s="38"/>
      <c r="D33" s="39">
        <f>SUM(D19:D32)</f>
        <v>64</v>
      </c>
      <c r="E33" s="40">
        <f>SUM(E19:E32)</f>
        <v>17</v>
      </c>
      <c r="F33" s="41">
        <f>SUM(F19:F32)</f>
        <v>57376.099016656</v>
      </c>
      <c r="G33" s="41">
        <f>SUM(G19:G32)</f>
        <v>11427.0277465792</v>
      </c>
      <c r="H33" s="41">
        <f>SUM(H19:H32)</f>
        <v>57376.099016656</v>
      </c>
      <c r="I33" s="42"/>
      <c r="J33" s="12"/>
      <c r="K33" s="12"/>
      <c r="L33" s="12"/>
      <c r="M33" s="5"/>
    </row>
    <row r="34" spans="1:13" ht="12.75">
      <c r="A34" s="5"/>
      <c r="B34" s="43" t="s">
        <v>98</v>
      </c>
      <c r="C34" s="12"/>
      <c r="D34" s="12"/>
      <c r="E34" s="18"/>
      <c r="F34" s="44"/>
      <c r="G34" s="18"/>
      <c r="H34" s="44"/>
      <c r="I34" s="5"/>
      <c r="J34" s="5"/>
      <c r="K34" s="5"/>
      <c r="L34" s="5"/>
      <c r="M34" s="5"/>
    </row>
    <row r="35" spans="1:13" ht="12.75">
      <c r="A35" s="5"/>
      <c r="B35" s="43" t="s">
        <v>47</v>
      </c>
      <c r="C35" s="12"/>
      <c r="D35" s="12"/>
      <c r="E35" s="18"/>
      <c r="F35" s="44"/>
      <c r="G35" s="18"/>
      <c r="H35" s="44"/>
      <c r="I35" s="5"/>
      <c r="J35" s="5"/>
      <c r="K35" s="5"/>
      <c r="L35" s="5"/>
      <c r="M35" s="5"/>
    </row>
    <row r="36" spans="1:13" ht="12.75">
      <c r="A36" s="5"/>
      <c r="B36" s="43" t="s">
        <v>53</v>
      </c>
      <c r="C36" s="12"/>
      <c r="D36" s="12"/>
      <c r="E36" s="18"/>
      <c r="F36" s="44"/>
      <c r="G36" s="18"/>
      <c r="H36" s="44"/>
      <c r="I36" s="5"/>
      <c r="J36" s="5"/>
      <c r="K36" s="5"/>
      <c r="L36" s="5"/>
      <c r="M36" s="5"/>
    </row>
    <row r="37" spans="1:13" ht="12.75">
      <c r="A37" s="5"/>
      <c r="B37" s="43" t="s">
        <v>128</v>
      </c>
      <c r="C37" s="12"/>
      <c r="D37" s="12"/>
      <c r="E37" s="18"/>
      <c r="F37" s="44"/>
      <c r="G37" s="18"/>
      <c r="H37" s="44"/>
      <c r="I37" s="5"/>
      <c r="J37" s="5"/>
      <c r="K37" s="5"/>
      <c r="L37" s="5"/>
      <c r="M37" s="5"/>
    </row>
    <row r="38" spans="1:13" ht="12.75">
      <c r="A38" s="5"/>
      <c r="B38" s="43" t="s">
        <v>127</v>
      </c>
      <c r="C38" s="12"/>
      <c r="D38" s="12"/>
      <c r="E38" s="18"/>
      <c r="F38" s="44"/>
      <c r="G38" s="18"/>
      <c r="H38" s="44"/>
      <c r="I38" s="5"/>
      <c r="J38" s="5"/>
      <c r="K38" s="5"/>
      <c r="L38" s="5"/>
      <c r="M38" s="5"/>
    </row>
    <row r="39" spans="1:13" ht="12.75">
      <c r="A39" s="5"/>
      <c r="B39" s="43" t="s">
        <v>148</v>
      </c>
      <c r="C39" s="12"/>
      <c r="D39" s="12"/>
      <c r="E39" s="18"/>
      <c r="F39" s="44"/>
      <c r="G39" s="18"/>
      <c r="H39" s="44"/>
      <c r="I39" s="5"/>
      <c r="J39" s="5"/>
      <c r="K39" s="5"/>
      <c r="L39" s="5"/>
      <c r="M39" s="5"/>
    </row>
    <row r="40" spans="1:13" ht="12.75">
      <c r="A40" s="5"/>
      <c r="B40" s="43" t="s">
        <v>97</v>
      </c>
      <c r="C40" s="12"/>
      <c r="D40" s="12"/>
      <c r="E40" s="18"/>
      <c r="F40" s="44"/>
      <c r="G40" s="18"/>
      <c r="H40" s="44"/>
      <c r="I40" s="5"/>
      <c r="J40" s="5"/>
      <c r="K40" s="5"/>
      <c r="L40" s="5"/>
      <c r="M40" s="5"/>
    </row>
    <row r="41" spans="1:13" ht="12.75">
      <c r="A41" s="5"/>
      <c r="B41" s="43" t="s">
        <v>82</v>
      </c>
      <c r="C41" s="12"/>
      <c r="D41" s="12"/>
      <c r="E41" s="18"/>
      <c r="F41" s="44"/>
      <c r="G41" s="18"/>
      <c r="H41" s="44"/>
      <c r="I41" s="5"/>
      <c r="J41" s="5"/>
      <c r="K41" s="5"/>
      <c r="L41" s="5"/>
      <c r="M41" s="5"/>
    </row>
    <row r="42" spans="1:13" ht="12.75">
      <c r="A42" s="5"/>
      <c r="B42" s="45"/>
      <c r="C42" s="45"/>
      <c r="D42" s="45"/>
      <c r="E42" s="18"/>
      <c r="F42" s="44"/>
      <c r="G42" s="18"/>
      <c r="H42" s="44"/>
      <c r="I42" s="5"/>
      <c r="J42" s="5"/>
      <c r="K42" s="5"/>
      <c r="L42" s="5"/>
      <c r="M42" s="5"/>
    </row>
    <row r="43" spans="1:13" ht="12.75">
      <c r="A43" s="5"/>
      <c r="B43" s="43"/>
      <c r="C43" s="12"/>
      <c r="D43" s="12"/>
      <c r="E43" s="18"/>
      <c r="F43" s="44"/>
      <c r="G43" s="18"/>
      <c r="H43" s="44"/>
      <c r="I43" s="5"/>
      <c r="J43" s="5"/>
      <c r="K43" s="5"/>
      <c r="L43" s="5"/>
      <c r="M43" s="5"/>
    </row>
    <row r="44" spans="1:13" ht="16.5" thickBot="1">
      <c r="A44" s="7" t="s">
        <v>11</v>
      </c>
      <c r="B44" s="46" t="s">
        <v>235</v>
      </c>
      <c r="C44" s="47"/>
      <c r="D44" s="47"/>
      <c r="E44" s="47"/>
      <c r="F44" s="47"/>
      <c r="G44" s="47"/>
      <c r="H44" s="47"/>
      <c r="I44" s="47"/>
      <c r="J44" s="47"/>
      <c r="K44" s="5"/>
      <c r="L44" s="5"/>
      <c r="M44" s="5"/>
    </row>
    <row r="45" spans="1:13" ht="15.75">
      <c r="A45" s="48"/>
      <c r="B45" s="22" t="s">
        <v>101</v>
      </c>
      <c r="C45" s="9"/>
      <c r="D45" s="9"/>
      <c r="E45" s="9"/>
      <c r="F45" s="9"/>
      <c r="G45" s="9"/>
      <c r="H45" s="9"/>
      <c r="I45" s="9"/>
      <c r="J45" s="10"/>
      <c r="K45" s="5"/>
      <c r="L45" s="5"/>
      <c r="M45" s="5"/>
    </row>
    <row r="46" spans="1:13" ht="15.75">
      <c r="A46" s="48"/>
      <c r="B46" s="49" t="s">
        <v>149</v>
      </c>
      <c r="C46" s="50"/>
      <c r="D46" s="50"/>
      <c r="E46" s="50"/>
      <c r="F46" s="50"/>
      <c r="G46" s="50"/>
      <c r="H46" s="50"/>
      <c r="I46" s="50"/>
      <c r="J46" s="51"/>
      <c r="K46" s="5"/>
      <c r="L46" s="5"/>
      <c r="M46" s="5"/>
    </row>
    <row r="47" spans="1:13" ht="13.5" thickBot="1">
      <c r="A47" s="48"/>
      <c r="B47" s="11" t="s">
        <v>48</v>
      </c>
      <c r="C47" s="43"/>
      <c r="D47" s="52" t="s">
        <v>56</v>
      </c>
      <c r="E47" s="53"/>
      <c r="F47" s="27" t="s">
        <v>73</v>
      </c>
      <c r="G47" s="54" t="s">
        <v>61</v>
      </c>
      <c r="H47" s="55"/>
      <c r="I47" s="54" t="s">
        <v>62</v>
      </c>
      <c r="J47" s="56"/>
      <c r="K47" s="5"/>
      <c r="L47" s="5"/>
      <c r="M47" s="5"/>
    </row>
    <row r="48" spans="1:13" ht="12.75">
      <c r="A48" s="48"/>
      <c r="B48" s="11"/>
      <c r="C48" s="43"/>
      <c r="D48" s="57" t="s">
        <v>13</v>
      </c>
      <c r="E48" s="26" t="s">
        <v>51</v>
      </c>
      <c r="F48" s="27" t="s">
        <v>76</v>
      </c>
      <c r="G48" s="58" t="s">
        <v>13</v>
      </c>
      <c r="H48" s="26" t="s">
        <v>51</v>
      </c>
      <c r="I48" s="58" t="s">
        <v>13</v>
      </c>
      <c r="J48" s="59" t="s">
        <v>51</v>
      </c>
      <c r="K48" s="5"/>
      <c r="L48" s="5"/>
      <c r="M48" s="5"/>
    </row>
    <row r="49" spans="1:13" ht="12.75">
      <c r="A49" s="48"/>
      <c r="B49" s="11"/>
      <c r="C49" s="43"/>
      <c r="D49" s="58" t="s">
        <v>49</v>
      </c>
      <c r="E49" s="26" t="s">
        <v>50</v>
      </c>
      <c r="F49" s="60"/>
      <c r="G49" s="57" t="s">
        <v>50</v>
      </c>
      <c r="H49" s="26" t="s">
        <v>50</v>
      </c>
      <c r="I49" s="57" t="s">
        <v>50</v>
      </c>
      <c r="J49" s="59" t="s">
        <v>50</v>
      </c>
      <c r="K49" s="5"/>
      <c r="L49" s="5"/>
      <c r="M49" s="5"/>
    </row>
    <row r="50" spans="1:13" ht="12.75">
      <c r="A50" s="48"/>
      <c r="B50" s="14" t="s">
        <v>85</v>
      </c>
      <c r="C50" s="12"/>
      <c r="D50" s="61">
        <f>($G$19)</f>
        <v>1251.4566215159998</v>
      </c>
      <c r="E50" s="62">
        <f>($H$19)</f>
        <v>4171.522071719999</v>
      </c>
      <c r="F50" s="213">
        <v>0</v>
      </c>
      <c r="G50" s="61">
        <f aca="true" t="shared" si="2" ref="G50:G63">(D50*F50)</f>
        <v>0</v>
      </c>
      <c r="H50" s="63">
        <f aca="true" t="shared" si="3" ref="H50:H63">(E50*F50)</f>
        <v>0</v>
      </c>
      <c r="I50" s="61">
        <f aca="true" t="shared" si="4" ref="I50:J63">(G50/264)</f>
        <v>0</v>
      </c>
      <c r="J50" s="64">
        <f t="shared" si="4"/>
        <v>0</v>
      </c>
      <c r="K50" s="5"/>
      <c r="L50" s="5"/>
      <c r="M50" s="5"/>
    </row>
    <row r="51" spans="1:13" ht="12.75">
      <c r="A51" s="48"/>
      <c r="B51" s="14" t="s">
        <v>86</v>
      </c>
      <c r="C51" s="12"/>
      <c r="D51" s="61">
        <f>($G$20)</f>
        <v>667.4435314752</v>
      </c>
      <c r="E51" s="62">
        <f>($H$20)</f>
        <v>3337.217657376</v>
      </c>
      <c r="F51" s="213">
        <v>0</v>
      </c>
      <c r="G51" s="61">
        <f t="shared" si="2"/>
        <v>0</v>
      </c>
      <c r="H51" s="63">
        <f t="shared" si="3"/>
        <v>0</v>
      </c>
      <c r="I51" s="61">
        <f t="shared" si="4"/>
        <v>0</v>
      </c>
      <c r="J51" s="64">
        <f t="shared" si="4"/>
        <v>0</v>
      </c>
      <c r="K51" s="5"/>
      <c r="L51" s="5"/>
      <c r="M51" s="5"/>
    </row>
    <row r="52" spans="1:13" ht="12.75">
      <c r="A52" s="48"/>
      <c r="B52" s="14" t="s">
        <v>87</v>
      </c>
      <c r="C52" s="12"/>
      <c r="D52" s="61">
        <f>($G$21)</f>
        <v>1001.1652972127998</v>
      </c>
      <c r="E52" s="62">
        <f>($H$21)</f>
        <v>5005.826486063999</v>
      </c>
      <c r="F52" s="213">
        <v>0</v>
      </c>
      <c r="G52" s="61">
        <f t="shared" si="2"/>
        <v>0</v>
      </c>
      <c r="H52" s="62">
        <f t="shared" si="3"/>
        <v>0</v>
      </c>
      <c r="I52" s="61">
        <f t="shared" si="4"/>
        <v>0</v>
      </c>
      <c r="J52" s="64">
        <f t="shared" si="4"/>
        <v>0</v>
      </c>
      <c r="K52" s="5"/>
      <c r="L52" s="5"/>
      <c r="M52" s="5"/>
    </row>
    <row r="53" spans="1:13" ht="12.75">
      <c r="A53" s="48"/>
      <c r="B53" s="14" t="s">
        <v>88</v>
      </c>
      <c r="C53" s="12"/>
      <c r="D53" s="61">
        <f>($G$22)</f>
        <v>417.1522071719999</v>
      </c>
      <c r="E53" s="62">
        <f>($H$22)</f>
        <v>4171.522071719999</v>
      </c>
      <c r="F53" s="213">
        <v>0</v>
      </c>
      <c r="G53" s="61">
        <f t="shared" si="2"/>
        <v>0</v>
      </c>
      <c r="H53" s="62">
        <f t="shared" si="3"/>
        <v>0</v>
      </c>
      <c r="I53" s="61">
        <f t="shared" si="4"/>
        <v>0</v>
      </c>
      <c r="J53" s="64">
        <f t="shared" si="4"/>
        <v>0</v>
      </c>
      <c r="K53" s="5"/>
      <c r="L53" s="5"/>
      <c r="M53" s="5"/>
    </row>
    <row r="54" spans="1:13" ht="12.75">
      <c r="A54" s="48"/>
      <c r="B54" s="14" t="s">
        <v>89</v>
      </c>
      <c r="C54" s="12"/>
      <c r="D54" s="61">
        <f>($G$23)</f>
        <v>333.7217657376</v>
      </c>
      <c r="E54" s="62">
        <f>($H$23)</f>
        <v>3337.217657376</v>
      </c>
      <c r="F54" s="213">
        <v>0</v>
      </c>
      <c r="G54" s="61">
        <f t="shared" si="2"/>
        <v>0</v>
      </c>
      <c r="H54" s="62">
        <f t="shared" si="3"/>
        <v>0</v>
      </c>
      <c r="I54" s="61">
        <f t="shared" si="4"/>
        <v>0</v>
      </c>
      <c r="J54" s="64">
        <f t="shared" si="4"/>
        <v>0</v>
      </c>
      <c r="K54" s="5"/>
      <c r="L54" s="5"/>
      <c r="M54" s="5"/>
    </row>
    <row r="55" spans="1:13" ht="12.75">
      <c r="A55" s="48"/>
      <c r="B55" s="14" t="s">
        <v>90</v>
      </c>
      <c r="C55" s="12"/>
      <c r="D55" s="61">
        <f>($G$24)</f>
        <v>841.03267575</v>
      </c>
      <c r="E55" s="62">
        <f>($H$24)</f>
        <v>1682.0653515</v>
      </c>
      <c r="F55" s="213">
        <v>2</v>
      </c>
      <c r="G55" s="61">
        <f t="shared" si="2"/>
        <v>1682.0653515</v>
      </c>
      <c r="H55" s="62">
        <f t="shared" si="3"/>
        <v>3364.130703</v>
      </c>
      <c r="I55" s="61">
        <f t="shared" si="4"/>
        <v>6.371459664772727</v>
      </c>
      <c r="J55" s="64">
        <f t="shared" si="4"/>
        <v>12.742919329545455</v>
      </c>
      <c r="K55" s="5"/>
      <c r="L55" s="5"/>
      <c r="M55" s="5"/>
    </row>
    <row r="56" spans="1:13" ht="12.75">
      <c r="A56" s="48"/>
      <c r="B56" s="14" t="s">
        <v>91</v>
      </c>
      <c r="C56" s="12"/>
      <c r="D56" s="61">
        <f>($G$25)</f>
        <v>2002.3305944255999</v>
      </c>
      <c r="E56" s="62">
        <f>($H$25)</f>
        <v>6674.435314752</v>
      </c>
      <c r="F56" s="213">
        <v>1</v>
      </c>
      <c r="G56" s="61">
        <f t="shared" si="2"/>
        <v>2002.3305944255999</v>
      </c>
      <c r="H56" s="62">
        <f t="shared" si="3"/>
        <v>6674.435314752</v>
      </c>
      <c r="I56" s="61">
        <f t="shared" si="4"/>
        <v>7.584585584945454</v>
      </c>
      <c r="J56" s="64">
        <f t="shared" si="4"/>
        <v>25.28195194981818</v>
      </c>
      <c r="K56" s="5"/>
      <c r="L56" s="5"/>
      <c r="M56" s="5"/>
    </row>
    <row r="57" spans="1:13" ht="12.75">
      <c r="A57" s="48"/>
      <c r="B57" s="14" t="s">
        <v>92</v>
      </c>
      <c r="C57" s="12"/>
      <c r="D57" s="61">
        <f>($G$26)</f>
        <v>1682.0653515</v>
      </c>
      <c r="E57" s="62">
        <f>($H$26)</f>
        <v>3364.130703</v>
      </c>
      <c r="F57" s="213">
        <v>2</v>
      </c>
      <c r="G57" s="61">
        <f t="shared" si="2"/>
        <v>3364.130703</v>
      </c>
      <c r="H57" s="62">
        <f t="shared" si="3"/>
        <v>6728.261406</v>
      </c>
      <c r="I57" s="61">
        <f t="shared" si="4"/>
        <v>12.742919329545455</v>
      </c>
      <c r="J57" s="64">
        <f t="shared" si="4"/>
        <v>25.48583865909091</v>
      </c>
      <c r="K57" s="5"/>
      <c r="L57" s="5"/>
      <c r="M57" s="5"/>
    </row>
    <row r="58" spans="1:13" ht="12.75">
      <c r="A58" s="48"/>
      <c r="B58" s="14" t="s">
        <v>126</v>
      </c>
      <c r="C58" s="12"/>
      <c r="D58" s="61">
        <f>($G$27)</f>
        <v>60.3029272828</v>
      </c>
      <c r="E58" s="62">
        <f>($H$27)</f>
        <v>603.029272828</v>
      </c>
      <c r="F58" s="213">
        <v>0</v>
      </c>
      <c r="G58" s="61">
        <f t="shared" si="2"/>
        <v>0</v>
      </c>
      <c r="H58" s="62">
        <f t="shared" si="3"/>
        <v>0</v>
      </c>
      <c r="I58" s="61">
        <f t="shared" si="4"/>
        <v>0</v>
      </c>
      <c r="J58" s="64">
        <f t="shared" si="4"/>
        <v>0</v>
      </c>
      <c r="K58" s="5"/>
      <c r="L58" s="5"/>
      <c r="M58" s="5"/>
    </row>
    <row r="59" spans="1:13" ht="12.75">
      <c r="A59" s="48"/>
      <c r="B59" s="14" t="s">
        <v>93</v>
      </c>
      <c r="C59" s="12"/>
      <c r="D59" s="61">
        <f>($G$28)</f>
        <v>250.29132430319996</v>
      </c>
      <c r="E59" s="62">
        <f>($H$28)</f>
        <v>2502.9132430319996</v>
      </c>
      <c r="F59" s="213">
        <v>0</v>
      </c>
      <c r="G59" s="61">
        <f t="shared" si="2"/>
        <v>0</v>
      </c>
      <c r="H59" s="62">
        <f t="shared" si="3"/>
        <v>0</v>
      </c>
      <c r="I59" s="61">
        <f t="shared" si="4"/>
        <v>0</v>
      </c>
      <c r="J59" s="64">
        <f t="shared" si="4"/>
        <v>0</v>
      </c>
      <c r="K59" s="5"/>
      <c r="L59" s="5"/>
      <c r="M59" s="5"/>
    </row>
    <row r="60" spans="1:13" ht="12.75">
      <c r="A60" s="48"/>
      <c r="B60" s="14" t="s">
        <v>94</v>
      </c>
      <c r="C60" s="12"/>
      <c r="D60" s="61">
        <f>($G$29)</f>
        <v>250.29132430319996</v>
      </c>
      <c r="E60" s="62">
        <f>($H$29)</f>
        <v>2502.9132430319996</v>
      </c>
      <c r="F60" s="213">
        <v>0</v>
      </c>
      <c r="G60" s="61">
        <f t="shared" si="2"/>
        <v>0</v>
      </c>
      <c r="H60" s="62">
        <f t="shared" si="3"/>
        <v>0</v>
      </c>
      <c r="I60" s="61">
        <f t="shared" si="4"/>
        <v>0</v>
      </c>
      <c r="J60" s="64">
        <f t="shared" si="4"/>
        <v>0</v>
      </c>
      <c r="K60" s="5"/>
      <c r="L60" s="5"/>
      <c r="M60" s="5"/>
    </row>
    <row r="61" spans="1:13" ht="12.75">
      <c r="A61" s="48"/>
      <c r="B61" s="14" t="s">
        <v>95</v>
      </c>
      <c r="C61" s="12"/>
      <c r="D61" s="61">
        <f>($G$30)</f>
        <v>417.1522071719999</v>
      </c>
      <c r="E61" s="62">
        <f>($H$30)</f>
        <v>4171.522071719999</v>
      </c>
      <c r="F61" s="213">
        <v>0</v>
      </c>
      <c r="G61" s="61">
        <f t="shared" si="2"/>
        <v>0</v>
      </c>
      <c r="H61" s="62">
        <f t="shared" si="3"/>
        <v>0</v>
      </c>
      <c r="I61" s="61">
        <f t="shared" si="4"/>
        <v>0</v>
      </c>
      <c r="J61" s="64">
        <f t="shared" si="4"/>
        <v>0</v>
      </c>
      <c r="K61" s="5"/>
      <c r="L61" s="5"/>
      <c r="M61" s="5"/>
    </row>
    <row r="62" spans="1:13" ht="12.75">
      <c r="A62" s="48"/>
      <c r="B62" s="14" t="s">
        <v>96</v>
      </c>
      <c r="C62" s="12"/>
      <c r="D62" s="61">
        <f>($G$31)</f>
        <v>917.7348557783998</v>
      </c>
      <c r="E62" s="62">
        <f>($H$31)</f>
        <v>9177.348557783998</v>
      </c>
      <c r="F62" s="213">
        <v>0</v>
      </c>
      <c r="G62" s="61">
        <f t="shared" si="2"/>
        <v>0</v>
      </c>
      <c r="H62" s="62">
        <f t="shared" si="3"/>
        <v>0</v>
      </c>
      <c r="I62" s="61">
        <f t="shared" si="4"/>
        <v>0</v>
      </c>
      <c r="J62" s="64">
        <f t="shared" si="4"/>
        <v>0</v>
      </c>
      <c r="K62" s="5"/>
      <c r="L62" s="5"/>
      <c r="M62" s="5"/>
    </row>
    <row r="63" spans="1:13" ht="12.75">
      <c r="A63" s="48"/>
      <c r="B63" s="14" t="s">
        <v>147</v>
      </c>
      <c r="C63" s="12"/>
      <c r="D63" s="61">
        <f>($G$32)</f>
        <v>1334.8870629504</v>
      </c>
      <c r="E63" s="62">
        <f>($H$32)</f>
        <v>6674.435314752</v>
      </c>
      <c r="F63" s="213">
        <v>2</v>
      </c>
      <c r="G63" s="61">
        <f t="shared" si="2"/>
        <v>2669.7741259008</v>
      </c>
      <c r="H63" s="62">
        <f t="shared" si="3"/>
        <v>13348.870629504</v>
      </c>
      <c r="I63" s="61">
        <f t="shared" si="4"/>
        <v>10.112780779927272</v>
      </c>
      <c r="J63" s="64">
        <f t="shared" si="4"/>
        <v>50.56390389963636</v>
      </c>
      <c r="K63" s="5"/>
      <c r="L63" s="5"/>
      <c r="M63" s="5"/>
    </row>
    <row r="64" spans="1:13" ht="13.5" thickBot="1">
      <c r="A64" s="48"/>
      <c r="B64" s="37" t="s">
        <v>3</v>
      </c>
      <c r="C64" s="65"/>
      <c r="D64" s="66">
        <f>SUM(D50:D63)</f>
        <v>11427.0277465792</v>
      </c>
      <c r="E64" s="67">
        <f>SUM(E50:E63)</f>
        <v>57376.099016656</v>
      </c>
      <c r="F64" s="68"/>
      <c r="G64" s="66">
        <f>SUM(G50:G63)</f>
        <v>9718.300774826399</v>
      </c>
      <c r="H64" s="67">
        <f>SUM(H50:H63)</f>
        <v>30115.698053256</v>
      </c>
      <c r="I64" s="66">
        <f>SUM(I50:I63)</f>
        <v>36.81174535919091</v>
      </c>
      <c r="J64" s="69">
        <f>SUM(J50:J63)</f>
        <v>114.0746138380909</v>
      </c>
      <c r="K64" s="5"/>
      <c r="L64" s="5"/>
      <c r="M64" s="5"/>
    </row>
    <row r="65" spans="1:13" ht="12.75">
      <c r="A65" s="48"/>
      <c r="B65" s="70" t="s">
        <v>150</v>
      </c>
      <c r="C65" s="43"/>
      <c r="D65" s="62"/>
      <c r="E65" s="62"/>
      <c r="F65" s="63"/>
      <c r="G65" s="62"/>
      <c r="H65" s="62"/>
      <c r="I65" s="62"/>
      <c r="J65" s="62"/>
      <c r="K65" s="5"/>
      <c r="L65" s="5"/>
      <c r="M65" s="5"/>
    </row>
    <row r="66" spans="1:13" ht="12.75">
      <c r="A66" s="48"/>
      <c r="B66" s="12" t="s">
        <v>151</v>
      </c>
      <c r="C66" s="43"/>
      <c r="D66" s="62"/>
      <c r="E66" s="62"/>
      <c r="F66" s="63"/>
      <c r="G66" s="62"/>
      <c r="H66" s="62"/>
      <c r="I66" s="62"/>
      <c r="J66" s="62"/>
      <c r="K66" s="5"/>
      <c r="L66" s="5"/>
      <c r="M66" s="5"/>
    </row>
    <row r="67" spans="1:13" ht="13.5" thickBot="1">
      <c r="A67" s="48"/>
      <c r="B67" s="71"/>
      <c r="C67" s="71"/>
      <c r="D67" s="71"/>
      <c r="E67" s="71"/>
      <c r="F67" s="71"/>
      <c r="G67" s="71"/>
      <c r="H67" s="71"/>
      <c r="I67" s="5"/>
      <c r="J67" s="5"/>
      <c r="K67" s="5"/>
      <c r="L67" s="5"/>
      <c r="M67" s="5"/>
    </row>
    <row r="68" spans="1:13" ht="15.75">
      <c r="A68" s="48"/>
      <c r="B68" s="72" t="s">
        <v>105</v>
      </c>
      <c r="C68" s="73"/>
      <c r="D68" s="73"/>
      <c r="E68" s="73"/>
      <c r="F68" s="73"/>
      <c r="G68" s="73"/>
      <c r="H68" s="73"/>
      <c r="I68" s="73"/>
      <c r="J68" s="74"/>
      <c r="K68" s="5"/>
      <c r="L68" s="5"/>
      <c r="M68" s="5"/>
    </row>
    <row r="69" spans="1:13" ht="13.5" thickBot="1">
      <c r="A69" s="48"/>
      <c r="B69" s="11" t="s">
        <v>48</v>
      </c>
      <c r="C69" s="43"/>
      <c r="D69" s="75" t="s">
        <v>56</v>
      </c>
      <c r="E69" s="75"/>
      <c r="F69" s="26" t="s">
        <v>57</v>
      </c>
      <c r="G69" s="26" t="s">
        <v>138</v>
      </c>
      <c r="H69" s="26" t="s">
        <v>59</v>
      </c>
      <c r="I69" s="76" t="s">
        <v>140</v>
      </c>
      <c r="J69" s="77"/>
      <c r="K69" s="5"/>
      <c r="L69" s="5"/>
      <c r="M69" s="5"/>
    </row>
    <row r="70" spans="1:13" ht="12.75">
      <c r="A70" s="48"/>
      <c r="B70" s="11"/>
      <c r="C70" s="43"/>
      <c r="D70" s="26" t="s">
        <v>13</v>
      </c>
      <c r="E70" s="26" t="s">
        <v>51</v>
      </c>
      <c r="F70" s="26" t="s">
        <v>58</v>
      </c>
      <c r="G70" s="26"/>
      <c r="H70" s="26" t="s">
        <v>139</v>
      </c>
      <c r="I70" s="26" t="s">
        <v>60</v>
      </c>
      <c r="J70" s="59" t="s">
        <v>55</v>
      </c>
      <c r="K70" s="5"/>
      <c r="L70" s="5"/>
      <c r="M70" s="5"/>
    </row>
    <row r="71" spans="1:13" ht="12.75">
      <c r="A71" s="48"/>
      <c r="B71" s="11"/>
      <c r="C71" s="43"/>
      <c r="D71" s="78" t="s">
        <v>49</v>
      </c>
      <c r="E71" s="26" t="s">
        <v>50</v>
      </c>
      <c r="F71" s="26" t="s">
        <v>137</v>
      </c>
      <c r="G71" s="26"/>
      <c r="H71" s="26"/>
      <c r="I71" s="26" t="s">
        <v>50</v>
      </c>
      <c r="J71" s="59"/>
      <c r="K71" s="5"/>
      <c r="L71" s="5"/>
      <c r="M71" s="5"/>
    </row>
    <row r="72" spans="1:13" ht="12.75">
      <c r="A72" s="48"/>
      <c r="B72" s="14" t="s">
        <v>85</v>
      </c>
      <c r="C72" s="12"/>
      <c r="D72" s="61">
        <f>($G$19)</f>
        <v>1251.4566215159998</v>
      </c>
      <c r="E72" s="62">
        <f>($H$19)</f>
        <v>4171.522071719999</v>
      </c>
      <c r="F72" s="213">
        <v>0</v>
      </c>
      <c r="G72" s="63">
        <v>2</v>
      </c>
      <c r="H72" s="63">
        <v>1.05</v>
      </c>
      <c r="I72" s="79">
        <f aca="true" t="shared" si="5" ref="I72:I81">(D72*(F72/100)*(G72/365)*H72)</f>
        <v>0</v>
      </c>
      <c r="J72" s="80">
        <f aca="true" t="shared" si="6" ref="J72:J81">(E72*(F72/100)*(G72/365)*H72)</f>
        <v>0</v>
      </c>
      <c r="K72" s="5"/>
      <c r="L72" s="5"/>
      <c r="M72" s="5"/>
    </row>
    <row r="73" spans="1:13" ht="12.75">
      <c r="A73" s="48"/>
      <c r="B73" s="14" t="s">
        <v>86</v>
      </c>
      <c r="C73" s="12"/>
      <c r="D73" s="61">
        <f>($G$20)</f>
        <v>667.4435314752</v>
      </c>
      <c r="E73" s="62">
        <f>($H$20)</f>
        <v>3337.217657376</v>
      </c>
      <c r="F73" s="213">
        <v>0</v>
      </c>
      <c r="G73" s="63">
        <v>2</v>
      </c>
      <c r="H73" s="63">
        <v>1.05</v>
      </c>
      <c r="I73" s="79">
        <f t="shared" si="5"/>
        <v>0</v>
      </c>
      <c r="J73" s="80">
        <f t="shared" si="6"/>
        <v>0</v>
      </c>
      <c r="K73" s="5"/>
      <c r="L73" s="5"/>
      <c r="M73" s="5"/>
    </row>
    <row r="74" spans="1:13" ht="12.75">
      <c r="A74" s="48"/>
      <c r="B74" s="14" t="s">
        <v>87</v>
      </c>
      <c r="C74" s="12"/>
      <c r="D74" s="61">
        <f>($G$21)</f>
        <v>1001.1652972127998</v>
      </c>
      <c r="E74" s="62">
        <f>($H$21)</f>
        <v>5005.826486063999</v>
      </c>
      <c r="F74" s="213">
        <v>0</v>
      </c>
      <c r="G74" s="63">
        <v>2</v>
      </c>
      <c r="H74" s="63">
        <v>1.05</v>
      </c>
      <c r="I74" s="79">
        <f t="shared" si="5"/>
        <v>0</v>
      </c>
      <c r="J74" s="80">
        <f t="shared" si="6"/>
        <v>0</v>
      </c>
      <c r="K74" s="5"/>
      <c r="L74" s="5"/>
      <c r="M74" s="5"/>
    </row>
    <row r="75" spans="1:13" ht="12.75">
      <c r="A75" s="48"/>
      <c r="B75" s="14" t="s">
        <v>88</v>
      </c>
      <c r="C75" s="12"/>
      <c r="D75" s="61">
        <f>($G$22)</f>
        <v>417.1522071719999</v>
      </c>
      <c r="E75" s="62">
        <f>($H$22)</f>
        <v>4171.522071719999</v>
      </c>
      <c r="F75" s="213">
        <v>0</v>
      </c>
      <c r="G75" s="63">
        <v>2</v>
      </c>
      <c r="H75" s="63">
        <v>1.05</v>
      </c>
      <c r="I75" s="79">
        <f t="shared" si="5"/>
        <v>0</v>
      </c>
      <c r="J75" s="80">
        <f t="shared" si="6"/>
        <v>0</v>
      </c>
      <c r="K75" s="5"/>
      <c r="L75" s="5"/>
      <c r="M75" s="5"/>
    </row>
    <row r="76" spans="1:13" ht="12.75">
      <c r="A76" s="48"/>
      <c r="B76" s="14" t="s">
        <v>89</v>
      </c>
      <c r="C76" s="12"/>
      <c r="D76" s="61">
        <f>($G$23)</f>
        <v>333.7217657376</v>
      </c>
      <c r="E76" s="62">
        <f>($H$23)</f>
        <v>3337.217657376</v>
      </c>
      <c r="F76" s="213">
        <v>0</v>
      </c>
      <c r="G76" s="63">
        <v>2</v>
      </c>
      <c r="H76" s="63">
        <v>1.05</v>
      </c>
      <c r="I76" s="79">
        <f t="shared" si="5"/>
        <v>0</v>
      </c>
      <c r="J76" s="80">
        <f t="shared" si="6"/>
        <v>0</v>
      </c>
      <c r="K76" s="5"/>
      <c r="L76" s="5"/>
      <c r="M76" s="5"/>
    </row>
    <row r="77" spans="1:13" ht="12.75">
      <c r="A77" s="48"/>
      <c r="B77" s="14" t="s">
        <v>90</v>
      </c>
      <c r="C77" s="12"/>
      <c r="D77" s="61">
        <f>($G$24)</f>
        <v>841.03267575</v>
      </c>
      <c r="E77" s="62">
        <f>($H$24)</f>
        <v>1682.0653515</v>
      </c>
      <c r="F77" s="213">
        <v>5</v>
      </c>
      <c r="G77" s="63">
        <v>2</v>
      </c>
      <c r="H77" s="63">
        <v>1.05</v>
      </c>
      <c r="I77" s="79">
        <f t="shared" si="5"/>
        <v>0.24194090672260277</v>
      </c>
      <c r="J77" s="80">
        <f t="shared" si="6"/>
        <v>0.48388181344520553</v>
      </c>
      <c r="K77" s="5"/>
      <c r="L77" s="5"/>
      <c r="M77" s="5"/>
    </row>
    <row r="78" spans="1:13" ht="12.75">
      <c r="A78" s="48"/>
      <c r="B78" s="14" t="s">
        <v>91</v>
      </c>
      <c r="C78" s="12"/>
      <c r="D78" s="61">
        <f>($G$25)</f>
        <v>2002.3305944255999</v>
      </c>
      <c r="E78" s="62">
        <f>($H$25)</f>
        <v>6674.435314752</v>
      </c>
      <c r="F78" s="213">
        <v>0</v>
      </c>
      <c r="G78" s="63">
        <v>2</v>
      </c>
      <c r="H78" s="63">
        <v>1.05</v>
      </c>
      <c r="I78" s="79">
        <f t="shared" si="5"/>
        <v>0</v>
      </c>
      <c r="J78" s="80">
        <f t="shared" si="6"/>
        <v>0</v>
      </c>
      <c r="K78" s="5"/>
      <c r="L78" s="5"/>
      <c r="M78" s="5"/>
    </row>
    <row r="79" spans="1:13" ht="12.75">
      <c r="A79" s="48"/>
      <c r="B79" s="14" t="s">
        <v>92</v>
      </c>
      <c r="C79" s="12"/>
      <c r="D79" s="61">
        <f>($G$26)</f>
        <v>1682.0653515</v>
      </c>
      <c r="E79" s="62">
        <f>($H$26)</f>
        <v>3364.130703</v>
      </c>
      <c r="F79" s="213">
        <v>5</v>
      </c>
      <c r="G79" s="63">
        <v>2</v>
      </c>
      <c r="H79" s="63">
        <v>1.05</v>
      </c>
      <c r="I79" s="79">
        <f t="shared" si="5"/>
        <v>0.48388181344520553</v>
      </c>
      <c r="J79" s="80">
        <f t="shared" si="6"/>
        <v>0.9677636268904111</v>
      </c>
      <c r="K79" s="5"/>
      <c r="L79" s="5"/>
      <c r="M79" s="5"/>
    </row>
    <row r="80" spans="1:13" ht="12.75">
      <c r="A80" s="48"/>
      <c r="B80" s="14" t="s">
        <v>126</v>
      </c>
      <c r="C80" s="12"/>
      <c r="D80" s="61">
        <f>($G$27)</f>
        <v>60.3029272828</v>
      </c>
      <c r="E80" s="62">
        <f>($H$27)</f>
        <v>603.029272828</v>
      </c>
      <c r="F80" s="213">
        <v>0</v>
      </c>
      <c r="G80" s="63">
        <v>2</v>
      </c>
      <c r="H80" s="63">
        <v>1.05</v>
      </c>
      <c r="I80" s="79">
        <f t="shared" si="5"/>
        <v>0</v>
      </c>
      <c r="J80" s="80">
        <f t="shared" si="6"/>
        <v>0</v>
      </c>
      <c r="K80" s="5"/>
      <c r="L80" s="5"/>
      <c r="M80" s="5"/>
    </row>
    <row r="81" spans="1:13" ht="12.75">
      <c r="A81" s="48"/>
      <c r="B81" s="14" t="s">
        <v>93</v>
      </c>
      <c r="C81" s="12"/>
      <c r="D81" s="61">
        <f>($G$28)</f>
        <v>250.29132430319996</v>
      </c>
      <c r="E81" s="62">
        <f>($H$28)</f>
        <v>2502.9132430319996</v>
      </c>
      <c r="F81" s="213">
        <v>0</v>
      </c>
      <c r="G81" s="63">
        <v>2</v>
      </c>
      <c r="H81" s="63">
        <v>1.05</v>
      </c>
      <c r="I81" s="79">
        <f t="shared" si="5"/>
        <v>0</v>
      </c>
      <c r="J81" s="80">
        <f t="shared" si="6"/>
        <v>0</v>
      </c>
      <c r="K81" s="5"/>
      <c r="L81" s="5"/>
      <c r="M81" s="5"/>
    </row>
    <row r="82" spans="1:13" ht="12.75">
      <c r="A82" s="48"/>
      <c r="B82" s="14" t="s">
        <v>94</v>
      </c>
      <c r="C82" s="12"/>
      <c r="D82" s="61">
        <f>($G$29)</f>
        <v>250.29132430319996</v>
      </c>
      <c r="E82" s="62">
        <f>($H$29)</f>
        <v>2502.9132430319996</v>
      </c>
      <c r="F82" s="213">
        <v>0</v>
      </c>
      <c r="G82" s="63">
        <v>2</v>
      </c>
      <c r="H82" s="63">
        <v>1.05</v>
      </c>
      <c r="I82" s="79">
        <f>(D82*(F82/100)*(G82/365)*H82)</f>
        <v>0</v>
      </c>
      <c r="J82" s="80">
        <f>(E82*(F82/100)*(G82/365)*H82)</f>
        <v>0</v>
      </c>
      <c r="K82" s="5"/>
      <c r="L82" s="5"/>
      <c r="M82" s="5"/>
    </row>
    <row r="83" spans="1:13" ht="12.75">
      <c r="A83" s="48"/>
      <c r="B83" s="14" t="s">
        <v>95</v>
      </c>
      <c r="C83" s="12"/>
      <c r="D83" s="61">
        <f>($G$30)</f>
        <v>417.1522071719999</v>
      </c>
      <c r="E83" s="62">
        <f>($H$30)</f>
        <v>4171.522071719999</v>
      </c>
      <c r="F83" s="213">
        <v>0</v>
      </c>
      <c r="G83" s="63">
        <v>2</v>
      </c>
      <c r="H83" s="63">
        <v>1.05</v>
      </c>
      <c r="I83" s="79">
        <f>(D83*(F83/100)*(G83/365)*H83)</f>
        <v>0</v>
      </c>
      <c r="J83" s="80">
        <f>(E83*(F83/100)*(G83/365)*H83)</f>
        <v>0</v>
      </c>
      <c r="K83" s="5"/>
      <c r="L83" s="5"/>
      <c r="M83" s="5"/>
    </row>
    <row r="84" spans="1:13" ht="12.75">
      <c r="A84" s="48"/>
      <c r="B84" s="14" t="s">
        <v>96</v>
      </c>
      <c r="C84" s="12"/>
      <c r="D84" s="61">
        <f>($G$31)</f>
        <v>917.7348557783998</v>
      </c>
      <c r="E84" s="62">
        <f>($H$31)</f>
        <v>9177.348557783998</v>
      </c>
      <c r="F84" s="213">
        <v>0</v>
      </c>
      <c r="G84" s="63">
        <v>2</v>
      </c>
      <c r="H84" s="63">
        <v>1.05</v>
      </c>
      <c r="I84" s="79">
        <f>(D84*(F84/100)*(G84/365)*H84)</f>
        <v>0</v>
      </c>
      <c r="J84" s="80">
        <f>(E84*(F84/100)*(G84/365)*H84)</f>
        <v>0</v>
      </c>
      <c r="K84" s="5"/>
      <c r="L84" s="5"/>
      <c r="M84" s="5"/>
    </row>
    <row r="85" spans="1:13" ht="12.75">
      <c r="A85" s="48"/>
      <c r="B85" s="14" t="s">
        <v>147</v>
      </c>
      <c r="C85" s="12"/>
      <c r="D85" s="61">
        <f>($G$32)</f>
        <v>1334.8870629504</v>
      </c>
      <c r="E85" s="62">
        <f>($H$32)</f>
        <v>6674.435314752</v>
      </c>
      <c r="F85" s="213">
        <v>0</v>
      </c>
      <c r="G85" s="63">
        <v>2</v>
      </c>
      <c r="H85" s="63">
        <v>1.05</v>
      </c>
      <c r="I85" s="79">
        <f>(D85*(F85/100)*(G85/365)*H85)</f>
        <v>0</v>
      </c>
      <c r="J85" s="80">
        <f>(E85*(F85/100)*(G85/365)*H85)</f>
        <v>0</v>
      </c>
      <c r="K85" s="5"/>
      <c r="L85" s="5"/>
      <c r="M85" s="5"/>
    </row>
    <row r="86" spans="1:13" ht="13.5" thickBot="1">
      <c r="A86" s="48"/>
      <c r="B86" s="37" t="s">
        <v>3</v>
      </c>
      <c r="C86" s="38"/>
      <c r="D86" s="67">
        <f>SUM(D72:D85)</f>
        <v>11427.0277465792</v>
      </c>
      <c r="E86" s="67">
        <f>SUM(E72:E85)</f>
        <v>57376.099016656</v>
      </c>
      <c r="F86" s="81"/>
      <c r="G86" s="81"/>
      <c r="H86" s="81"/>
      <c r="I86" s="82">
        <f>SUM(I72:I85)</f>
        <v>0.7258227201678082</v>
      </c>
      <c r="J86" s="83">
        <f>SUM(J72:J85)</f>
        <v>1.4516454403356165</v>
      </c>
      <c r="K86" s="5"/>
      <c r="L86" s="5"/>
      <c r="M86" s="5"/>
    </row>
    <row r="87" spans="1:13" ht="12.75">
      <c r="A87" s="48"/>
      <c r="B87" s="43" t="s">
        <v>136</v>
      </c>
      <c r="C87" s="12"/>
      <c r="D87" s="62"/>
      <c r="E87" s="62"/>
      <c r="F87" s="63"/>
      <c r="G87" s="63"/>
      <c r="H87" s="63"/>
      <c r="I87" s="79"/>
      <c r="J87" s="79"/>
      <c r="K87" s="5"/>
      <c r="L87" s="5"/>
      <c r="M87" s="5"/>
    </row>
    <row r="88" spans="1:13" ht="12.75">
      <c r="A88" s="48"/>
      <c r="B88" s="43" t="s">
        <v>132</v>
      </c>
      <c r="C88" s="12"/>
      <c r="D88" s="62"/>
      <c r="E88" s="62"/>
      <c r="F88" s="63"/>
      <c r="G88" s="63"/>
      <c r="H88" s="63"/>
      <c r="I88" s="79"/>
      <c r="J88" s="79"/>
      <c r="K88" s="5"/>
      <c r="L88" s="5"/>
      <c r="M88" s="5"/>
    </row>
    <row r="89" spans="1:13" ht="12.75">
      <c r="A89" s="48"/>
      <c r="B89" s="5" t="s">
        <v>133</v>
      </c>
      <c r="C89" s="12"/>
      <c r="D89" s="62"/>
      <c r="E89" s="62"/>
      <c r="F89" s="63"/>
      <c r="G89" s="63"/>
      <c r="H89" s="63"/>
      <c r="I89" s="79"/>
      <c r="J89" s="79"/>
      <c r="K89" s="5"/>
      <c r="L89" s="5"/>
      <c r="M89" s="5"/>
    </row>
    <row r="90" spans="1:13" ht="12.75">
      <c r="A90" s="48"/>
      <c r="B90" s="5" t="s">
        <v>134</v>
      </c>
      <c r="C90" s="12"/>
      <c r="D90" s="62"/>
      <c r="E90" s="62"/>
      <c r="F90" s="63"/>
      <c r="G90" s="63"/>
      <c r="H90" s="63"/>
      <c r="I90" s="79"/>
      <c r="J90" s="79"/>
      <c r="K90" s="5"/>
      <c r="L90" s="5"/>
      <c r="M90" s="5"/>
    </row>
    <row r="91" spans="1:13" ht="12.75">
      <c r="A91" s="48"/>
      <c r="B91" s="5" t="s">
        <v>135</v>
      </c>
      <c r="C91" s="12"/>
      <c r="D91" s="62"/>
      <c r="E91" s="62"/>
      <c r="F91" s="63"/>
      <c r="G91" s="63"/>
      <c r="H91" s="63"/>
      <c r="I91" s="79"/>
      <c r="J91" s="79"/>
      <c r="K91" s="5"/>
      <c r="L91" s="5"/>
      <c r="M91" s="5"/>
    </row>
    <row r="92" spans="1:13" ht="12.75">
      <c r="A92" s="48"/>
      <c r="B92" s="5" t="s">
        <v>131</v>
      </c>
      <c r="C92" s="12"/>
      <c r="D92" s="62"/>
      <c r="E92" s="62"/>
      <c r="F92" s="63"/>
      <c r="G92" s="63"/>
      <c r="H92" s="63"/>
      <c r="I92" s="79"/>
      <c r="J92" s="79"/>
      <c r="K92" s="5"/>
      <c r="L92" s="5"/>
      <c r="M92" s="5"/>
    </row>
    <row r="93" spans="1:13" ht="13.5" thickBot="1">
      <c r="A93" s="48"/>
      <c r="B93" s="84"/>
      <c r="C93" s="12"/>
      <c r="D93" s="85"/>
      <c r="E93" s="85"/>
      <c r="F93" s="71"/>
      <c r="G93" s="71"/>
      <c r="H93" s="71"/>
      <c r="I93" s="71"/>
      <c r="J93" s="5"/>
      <c r="K93" s="5"/>
      <c r="L93" s="5"/>
      <c r="M93" s="5"/>
    </row>
    <row r="94" spans="1:13" ht="15.75">
      <c r="A94" s="48"/>
      <c r="B94" s="72" t="s">
        <v>102</v>
      </c>
      <c r="C94" s="73"/>
      <c r="D94" s="73"/>
      <c r="E94" s="73"/>
      <c r="F94" s="73"/>
      <c r="G94" s="73"/>
      <c r="H94" s="73"/>
      <c r="I94" s="73"/>
      <c r="J94" s="74"/>
      <c r="K94" s="5"/>
      <c r="L94" s="5"/>
      <c r="M94" s="5"/>
    </row>
    <row r="95" spans="1:13" ht="13.5" thickBot="1">
      <c r="A95" s="48"/>
      <c r="B95" s="11" t="s">
        <v>48</v>
      </c>
      <c r="C95" s="43"/>
      <c r="D95" s="75" t="s">
        <v>56</v>
      </c>
      <c r="E95" s="75"/>
      <c r="F95" s="27" t="s">
        <v>73</v>
      </c>
      <c r="G95" s="86" t="s">
        <v>61</v>
      </c>
      <c r="H95" s="87"/>
      <c r="I95" s="86" t="s">
        <v>62</v>
      </c>
      <c r="J95" s="17"/>
      <c r="K95" s="5"/>
      <c r="L95" s="5"/>
      <c r="M95" s="5"/>
    </row>
    <row r="96" spans="1:13" ht="12.75">
      <c r="A96" s="48"/>
      <c r="B96" s="11"/>
      <c r="C96" s="43"/>
      <c r="D96" s="26" t="s">
        <v>13</v>
      </c>
      <c r="E96" s="26" t="s">
        <v>51</v>
      </c>
      <c r="F96" s="27" t="s">
        <v>76</v>
      </c>
      <c r="G96" s="58" t="s">
        <v>13</v>
      </c>
      <c r="H96" s="26" t="s">
        <v>51</v>
      </c>
      <c r="I96" s="58" t="s">
        <v>13</v>
      </c>
      <c r="J96" s="59" t="s">
        <v>51</v>
      </c>
      <c r="K96" s="5"/>
      <c r="L96" s="5"/>
      <c r="M96" s="5"/>
    </row>
    <row r="97" spans="1:13" ht="12.75">
      <c r="A97" s="48"/>
      <c r="B97" s="11"/>
      <c r="C97" s="43"/>
      <c r="D97" s="78" t="s">
        <v>49</v>
      </c>
      <c r="E97" s="26" t="s">
        <v>50</v>
      </c>
      <c r="F97" s="30"/>
      <c r="G97" s="57" t="s">
        <v>50</v>
      </c>
      <c r="H97" s="26" t="s">
        <v>50</v>
      </c>
      <c r="I97" s="57" t="s">
        <v>50</v>
      </c>
      <c r="J97" s="59" t="s">
        <v>50</v>
      </c>
      <c r="K97" s="5"/>
      <c r="L97" s="5"/>
      <c r="M97" s="5"/>
    </row>
    <row r="98" spans="1:13" ht="12.75">
      <c r="A98" s="48"/>
      <c r="B98" s="14" t="s">
        <v>85</v>
      </c>
      <c r="C98" s="12"/>
      <c r="D98" s="61">
        <f>($G$19)</f>
        <v>1251.4566215159998</v>
      </c>
      <c r="E98" s="62">
        <f>($H$19)</f>
        <v>4171.522071719999</v>
      </c>
      <c r="F98" s="213">
        <v>12</v>
      </c>
      <c r="G98" s="61">
        <f aca="true" t="shared" si="7" ref="G98:G109">(D98*F98)</f>
        <v>15017.479458191998</v>
      </c>
      <c r="H98" s="62">
        <f aca="true" t="shared" si="8" ref="H98:H109">(E98*F98)</f>
        <v>50058.26486063999</v>
      </c>
      <c r="I98" s="61">
        <f aca="true" t="shared" si="9" ref="I98:J109">(G98/264)</f>
        <v>56.8843918870909</v>
      </c>
      <c r="J98" s="64">
        <f t="shared" si="9"/>
        <v>189.61463962363632</v>
      </c>
      <c r="K98" s="5"/>
      <c r="L98" s="5"/>
      <c r="M98" s="5"/>
    </row>
    <row r="99" spans="1:13" ht="12.75">
      <c r="A99" s="48"/>
      <c r="B99" s="14" t="s">
        <v>86</v>
      </c>
      <c r="C99" s="12"/>
      <c r="D99" s="61">
        <f>($G$20)</f>
        <v>667.4435314752</v>
      </c>
      <c r="E99" s="62">
        <f>($H$20)</f>
        <v>3337.217657376</v>
      </c>
      <c r="F99" s="213">
        <v>4</v>
      </c>
      <c r="G99" s="61">
        <f t="shared" si="7"/>
        <v>2669.7741259008</v>
      </c>
      <c r="H99" s="62">
        <f t="shared" si="8"/>
        <v>13348.870629504</v>
      </c>
      <c r="I99" s="61">
        <f t="shared" si="9"/>
        <v>10.112780779927272</v>
      </c>
      <c r="J99" s="64">
        <f t="shared" si="9"/>
        <v>50.56390389963636</v>
      </c>
      <c r="K99" s="5"/>
      <c r="L99" s="5"/>
      <c r="M99" s="5"/>
    </row>
    <row r="100" spans="1:13" ht="12.75">
      <c r="A100" s="48"/>
      <c r="B100" s="14" t="s">
        <v>87</v>
      </c>
      <c r="C100" s="12"/>
      <c r="D100" s="61">
        <f>($G$21)</f>
        <v>1001.1652972127998</v>
      </c>
      <c r="E100" s="62">
        <f>($H$21)</f>
        <v>5005.826486063999</v>
      </c>
      <c r="F100" s="213">
        <v>3</v>
      </c>
      <c r="G100" s="61">
        <f t="shared" si="7"/>
        <v>3003.4958916383994</v>
      </c>
      <c r="H100" s="62">
        <f t="shared" si="8"/>
        <v>15017.479458191998</v>
      </c>
      <c r="I100" s="61">
        <f t="shared" si="9"/>
        <v>11.37687837741818</v>
      </c>
      <c r="J100" s="64">
        <f t="shared" si="9"/>
        <v>56.8843918870909</v>
      </c>
      <c r="K100" s="5"/>
      <c r="L100" s="5"/>
      <c r="M100" s="5"/>
    </row>
    <row r="101" spans="1:13" ht="12.75">
      <c r="A101" s="48"/>
      <c r="B101" s="14" t="s">
        <v>88</v>
      </c>
      <c r="C101" s="12"/>
      <c r="D101" s="61">
        <f>($G$22)</f>
        <v>417.1522071719999</v>
      </c>
      <c r="E101" s="62">
        <f>($H$22)</f>
        <v>4171.522071719999</v>
      </c>
      <c r="F101" s="213">
        <v>2</v>
      </c>
      <c r="G101" s="61">
        <f t="shared" si="7"/>
        <v>834.3044143439998</v>
      </c>
      <c r="H101" s="62">
        <f t="shared" si="8"/>
        <v>8343.044143439998</v>
      </c>
      <c r="I101" s="61">
        <f t="shared" si="9"/>
        <v>3.160243993727272</v>
      </c>
      <c r="J101" s="64">
        <f t="shared" si="9"/>
        <v>31.60243993727272</v>
      </c>
      <c r="K101" s="5"/>
      <c r="L101" s="5"/>
      <c r="M101" s="5"/>
    </row>
    <row r="102" spans="1:13" ht="12.75">
      <c r="A102" s="48"/>
      <c r="B102" s="14" t="s">
        <v>89</v>
      </c>
      <c r="C102" s="12"/>
      <c r="D102" s="61">
        <f>($G$23)</f>
        <v>333.7217657376</v>
      </c>
      <c r="E102" s="62">
        <f>($H$23)</f>
        <v>3337.217657376</v>
      </c>
      <c r="F102" s="213">
        <v>2</v>
      </c>
      <c r="G102" s="61">
        <f t="shared" si="7"/>
        <v>667.4435314752</v>
      </c>
      <c r="H102" s="62">
        <f t="shared" si="8"/>
        <v>6674.435314752</v>
      </c>
      <c r="I102" s="61">
        <f t="shared" si="9"/>
        <v>2.528195194981818</v>
      </c>
      <c r="J102" s="64">
        <f t="shared" si="9"/>
        <v>25.28195194981818</v>
      </c>
      <c r="K102" s="5"/>
      <c r="L102" s="5"/>
      <c r="M102" s="5"/>
    </row>
    <row r="103" spans="1:13" ht="12.75">
      <c r="A103" s="48"/>
      <c r="B103" s="14" t="s">
        <v>90</v>
      </c>
      <c r="C103" s="12"/>
      <c r="D103" s="61">
        <f>($G$24)</f>
        <v>841.03267575</v>
      </c>
      <c r="E103" s="62">
        <f>($H$24)</f>
        <v>1682.0653515</v>
      </c>
      <c r="F103" s="213">
        <v>12</v>
      </c>
      <c r="G103" s="61">
        <f t="shared" si="7"/>
        <v>10092.392109</v>
      </c>
      <c r="H103" s="62">
        <f t="shared" si="8"/>
        <v>20184.784218</v>
      </c>
      <c r="I103" s="61">
        <f t="shared" si="9"/>
        <v>38.22875798863637</v>
      </c>
      <c r="J103" s="64">
        <f t="shared" si="9"/>
        <v>76.45751597727273</v>
      </c>
      <c r="K103" s="5"/>
      <c r="L103" s="5"/>
      <c r="M103" s="5"/>
    </row>
    <row r="104" spans="1:13" ht="12.75">
      <c r="A104" s="48"/>
      <c r="B104" s="14" t="s">
        <v>91</v>
      </c>
      <c r="C104" s="12"/>
      <c r="D104" s="61">
        <f>($G$25)</f>
        <v>2002.3305944255999</v>
      </c>
      <c r="E104" s="62">
        <f>($H$25)</f>
        <v>6674.435314752</v>
      </c>
      <c r="F104" s="213">
        <v>8</v>
      </c>
      <c r="G104" s="61">
        <f t="shared" si="7"/>
        <v>16018.644755404799</v>
      </c>
      <c r="H104" s="62">
        <f t="shared" si="8"/>
        <v>53395.482518016</v>
      </c>
      <c r="I104" s="61">
        <f t="shared" si="9"/>
        <v>60.676684679563635</v>
      </c>
      <c r="J104" s="64">
        <f t="shared" si="9"/>
        <v>202.25561559854543</v>
      </c>
      <c r="K104" s="5"/>
      <c r="L104" s="5"/>
      <c r="M104" s="5"/>
    </row>
    <row r="105" spans="1:13" ht="12.75">
      <c r="A105" s="48"/>
      <c r="B105" s="14" t="s">
        <v>92</v>
      </c>
      <c r="C105" s="12"/>
      <c r="D105" s="61">
        <f>($G$26)</f>
        <v>1682.0653515</v>
      </c>
      <c r="E105" s="62">
        <f>($H$26)</f>
        <v>3364.130703</v>
      </c>
      <c r="F105" s="213">
        <v>12</v>
      </c>
      <c r="G105" s="61">
        <f t="shared" si="7"/>
        <v>20184.784218</v>
      </c>
      <c r="H105" s="62">
        <f t="shared" si="8"/>
        <v>40369.568436</v>
      </c>
      <c r="I105" s="61">
        <f t="shared" si="9"/>
        <v>76.45751597727273</v>
      </c>
      <c r="J105" s="64">
        <f t="shared" si="9"/>
        <v>152.91503195454547</v>
      </c>
      <c r="K105" s="5"/>
      <c r="L105" s="5"/>
      <c r="M105" s="5"/>
    </row>
    <row r="106" spans="1:13" ht="12.75">
      <c r="A106" s="48"/>
      <c r="B106" s="14" t="s">
        <v>126</v>
      </c>
      <c r="C106" s="12"/>
      <c r="D106" s="61">
        <f>($G$27)</f>
        <v>60.3029272828</v>
      </c>
      <c r="E106" s="62">
        <f>($H$27)</f>
        <v>603.029272828</v>
      </c>
      <c r="F106" s="213">
        <v>2</v>
      </c>
      <c r="G106" s="61">
        <f t="shared" si="7"/>
        <v>120.6058545656</v>
      </c>
      <c r="H106" s="62">
        <f t="shared" si="8"/>
        <v>1206.058545656</v>
      </c>
      <c r="I106" s="61">
        <f t="shared" si="9"/>
        <v>0.4568403582030303</v>
      </c>
      <c r="J106" s="64">
        <f t="shared" si="9"/>
        <v>4.568403582030303</v>
      </c>
      <c r="K106" s="5"/>
      <c r="L106" s="5"/>
      <c r="M106" s="5"/>
    </row>
    <row r="107" spans="1:13" ht="12.75">
      <c r="A107" s="48"/>
      <c r="B107" s="14" t="s">
        <v>93</v>
      </c>
      <c r="C107" s="12"/>
      <c r="D107" s="61">
        <f>($G$28)</f>
        <v>250.29132430319996</v>
      </c>
      <c r="E107" s="62">
        <f>($H$28)</f>
        <v>2502.9132430319996</v>
      </c>
      <c r="F107" s="213">
        <v>2</v>
      </c>
      <c r="G107" s="61">
        <f t="shared" si="7"/>
        <v>500.5826486063999</v>
      </c>
      <c r="H107" s="62">
        <f t="shared" si="8"/>
        <v>5005.826486063999</v>
      </c>
      <c r="I107" s="61">
        <f t="shared" si="9"/>
        <v>1.8961463962363634</v>
      </c>
      <c r="J107" s="64">
        <f t="shared" si="9"/>
        <v>18.961463962363634</v>
      </c>
      <c r="K107" s="5"/>
      <c r="L107" s="5"/>
      <c r="M107" s="5"/>
    </row>
    <row r="108" spans="1:13" ht="12.75">
      <c r="A108" s="48"/>
      <c r="B108" s="14" t="s">
        <v>94</v>
      </c>
      <c r="C108" s="12"/>
      <c r="D108" s="61">
        <f>($G$29)</f>
        <v>250.29132430319996</v>
      </c>
      <c r="E108" s="62">
        <f>($H$29)</f>
        <v>2502.9132430319996</v>
      </c>
      <c r="F108" s="213">
        <v>2</v>
      </c>
      <c r="G108" s="61">
        <f t="shared" si="7"/>
        <v>500.5826486063999</v>
      </c>
      <c r="H108" s="62">
        <f t="shared" si="8"/>
        <v>5005.826486063999</v>
      </c>
      <c r="I108" s="61">
        <f t="shared" si="9"/>
        <v>1.8961463962363634</v>
      </c>
      <c r="J108" s="64">
        <f t="shared" si="9"/>
        <v>18.961463962363634</v>
      </c>
      <c r="K108" s="5"/>
      <c r="L108" s="5"/>
      <c r="M108" s="5"/>
    </row>
    <row r="109" spans="1:13" ht="12.75">
      <c r="A109" s="48"/>
      <c r="B109" s="14" t="s">
        <v>95</v>
      </c>
      <c r="C109" s="12"/>
      <c r="D109" s="61">
        <f>($G$30)</f>
        <v>417.1522071719999</v>
      </c>
      <c r="E109" s="62">
        <f>($H$30)</f>
        <v>4171.522071719999</v>
      </c>
      <c r="F109" s="213">
        <v>2</v>
      </c>
      <c r="G109" s="61">
        <f t="shared" si="7"/>
        <v>834.3044143439998</v>
      </c>
      <c r="H109" s="62">
        <f t="shared" si="8"/>
        <v>8343.044143439998</v>
      </c>
      <c r="I109" s="61">
        <f t="shared" si="9"/>
        <v>3.160243993727272</v>
      </c>
      <c r="J109" s="64">
        <f t="shared" si="9"/>
        <v>31.60243993727272</v>
      </c>
      <c r="K109" s="5"/>
      <c r="L109" s="5"/>
      <c r="M109" s="5"/>
    </row>
    <row r="110" spans="1:13" ht="12.75">
      <c r="A110" s="48"/>
      <c r="B110" s="14" t="s">
        <v>96</v>
      </c>
      <c r="C110" s="12"/>
      <c r="D110" s="61">
        <f>($G$31)</f>
        <v>917.7348557783998</v>
      </c>
      <c r="E110" s="62">
        <f>($H$31)</f>
        <v>9177.348557783998</v>
      </c>
      <c r="F110" s="213">
        <v>2</v>
      </c>
      <c r="G110" s="61">
        <f>(D110*F110)</f>
        <v>1835.4697115567997</v>
      </c>
      <c r="H110" s="62">
        <f>(E110*F110)</f>
        <v>18354.697115567997</v>
      </c>
      <c r="I110" s="61">
        <f>(G110/264)</f>
        <v>6.952536786199999</v>
      </c>
      <c r="J110" s="64">
        <f>(H110/264)</f>
        <v>69.52536786199998</v>
      </c>
      <c r="K110" s="5"/>
      <c r="L110" s="5"/>
      <c r="M110" s="5"/>
    </row>
    <row r="111" spans="1:13" ht="12.75">
      <c r="A111" s="48"/>
      <c r="B111" s="14" t="s">
        <v>147</v>
      </c>
      <c r="C111" s="12"/>
      <c r="D111" s="61">
        <f>($G$32)</f>
        <v>1334.8870629504</v>
      </c>
      <c r="E111" s="62">
        <f>($H$32)</f>
        <v>6674.435314752</v>
      </c>
      <c r="F111" s="213">
        <v>4</v>
      </c>
      <c r="G111" s="61">
        <f>(D111*F111)</f>
        <v>5339.5482518016</v>
      </c>
      <c r="H111" s="62">
        <f>(E111*F111)</f>
        <v>26697.741259008</v>
      </c>
      <c r="I111" s="61">
        <f>(G111/264)</f>
        <v>20.225561559854544</v>
      </c>
      <c r="J111" s="64">
        <f>(H111/264)</f>
        <v>101.12780779927272</v>
      </c>
      <c r="K111" s="5"/>
      <c r="L111" s="5"/>
      <c r="M111" s="5"/>
    </row>
    <row r="112" spans="1:13" ht="13.5" thickBot="1">
      <c r="A112" s="48"/>
      <c r="B112" s="37" t="s">
        <v>3</v>
      </c>
      <c r="C112" s="38"/>
      <c r="D112" s="67">
        <f>SUM(D98:D111)</f>
        <v>11427.0277465792</v>
      </c>
      <c r="E112" s="67">
        <f>SUM(E98:E111)</f>
        <v>57376.099016656</v>
      </c>
      <c r="F112" s="68"/>
      <c r="G112" s="66">
        <f>SUM(G98:G111)</f>
        <v>77619.412033436</v>
      </c>
      <c r="H112" s="67">
        <f>SUM(H98:H111)</f>
        <v>272005.123614344</v>
      </c>
      <c r="I112" s="66">
        <f>SUM(I98:I111)</f>
        <v>294.0129243690757</v>
      </c>
      <c r="J112" s="69">
        <f>SUM(J98:J111)</f>
        <v>1030.3224379331211</v>
      </c>
      <c r="K112" s="5"/>
      <c r="L112" s="5"/>
      <c r="M112" s="5"/>
    </row>
    <row r="113" spans="1:13" ht="12.75">
      <c r="A113" s="48"/>
      <c r="B113" s="12" t="s">
        <v>142</v>
      </c>
      <c r="C113" s="12"/>
      <c r="D113" s="85"/>
      <c r="E113" s="85"/>
      <c r="F113" s="71"/>
      <c r="G113" s="71"/>
      <c r="H113" s="71"/>
      <c r="I113" s="71"/>
      <c r="J113" s="5"/>
      <c r="K113" s="5"/>
      <c r="L113" s="5"/>
      <c r="M113" s="5"/>
    </row>
    <row r="114" spans="1:13" ht="12.75">
      <c r="A114" s="48"/>
      <c r="B114" s="12" t="s">
        <v>187</v>
      </c>
      <c r="C114" s="12"/>
      <c r="D114" s="85"/>
      <c r="E114" s="85"/>
      <c r="F114" s="71"/>
      <c r="G114" s="71"/>
      <c r="H114" s="71"/>
      <c r="I114" s="71"/>
      <c r="J114" s="5"/>
      <c r="K114" s="5"/>
      <c r="L114" s="5"/>
      <c r="M114" s="5"/>
    </row>
    <row r="115" spans="1:13" ht="13.5" thickBot="1">
      <c r="A115" s="48"/>
      <c r="B115" s="12"/>
      <c r="C115" s="12"/>
      <c r="D115" s="85"/>
      <c r="E115" s="85"/>
      <c r="F115" s="71"/>
      <c r="G115" s="71"/>
      <c r="H115" s="71"/>
      <c r="I115" s="71"/>
      <c r="J115" s="5"/>
      <c r="K115" s="5"/>
      <c r="L115" s="5"/>
      <c r="M115" s="5"/>
    </row>
    <row r="116" spans="1:13" ht="15.75">
      <c r="A116" s="48"/>
      <c r="B116" s="72" t="s">
        <v>106</v>
      </c>
      <c r="C116" s="73"/>
      <c r="D116" s="73"/>
      <c r="E116" s="73"/>
      <c r="F116" s="73"/>
      <c r="G116" s="73"/>
      <c r="H116" s="73"/>
      <c r="I116" s="73"/>
      <c r="J116" s="73"/>
      <c r="K116" s="10"/>
      <c r="L116" s="5"/>
      <c r="M116" s="5"/>
    </row>
    <row r="117" spans="1:13" ht="13.5" thickBot="1">
      <c r="A117" s="48"/>
      <c r="B117" s="11" t="s">
        <v>48</v>
      </c>
      <c r="C117" s="43"/>
      <c r="D117" s="52" t="s">
        <v>56</v>
      </c>
      <c r="E117" s="75"/>
      <c r="F117" s="23" t="s">
        <v>193</v>
      </c>
      <c r="G117" s="27" t="s">
        <v>73</v>
      </c>
      <c r="H117" s="86" t="s">
        <v>61</v>
      </c>
      <c r="I117" s="87"/>
      <c r="J117" s="86" t="s">
        <v>62</v>
      </c>
      <c r="K117" s="56"/>
      <c r="L117" s="88"/>
      <c r="M117" s="26"/>
    </row>
    <row r="118" spans="1:13" ht="12.75">
      <c r="A118" s="48"/>
      <c r="B118" s="11"/>
      <c r="C118" s="43"/>
      <c r="D118" s="57" t="s">
        <v>13</v>
      </c>
      <c r="E118" s="26" t="s">
        <v>51</v>
      </c>
      <c r="F118" s="27" t="s">
        <v>236</v>
      </c>
      <c r="G118" s="27" t="s">
        <v>76</v>
      </c>
      <c r="H118" s="58" t="s">
        <v>13</v>
      </c>
      <c r="I118" s="26" t="s">
        <v>51</v>
      </c>
      <c r="J118" s="58" t="s">
        <v>13</v>
      </c>
      <c r="K118" s="59" t="s">
        <v>51</v>
      </c>
      <c r="L118" s="26"/>
      <c r="M118" s="78"/>
    </row>
    <row r="119" spans="1:13" ht="12.75">
      <c r="A119" s="48"/>
      <c r="B119" s="11"/>
      <c r="C119" s="43"/>
      <c r="D119" s="58" t="s">
        <v>49</v>
      </c>
      <c r="E119" s="26" t="s">
        <v>50</v>
      </c>
      <c r="F119" s="27" t="s">
        <v>237</v>
      </c>
      <c r="G119" s="89"/>
      <c r="H119" s="57" t="s">
        <v>50</v>
      </c>
      <c r="I119" s="26" t="s">
        <v>50</v>
      </c>
      <c r="J119" s="57" t="s">
        <v>50</v>
      </c>
      <c r="K119" s="59" t="s">
        <v>50</v>
      </c>
      <c r="L119" s="5"/>
      <c r="M119" s="5"/>
    </row>
    <row r="120" spans="1:13" ht="12.75">
      <c r="A120" s="48"/>
      <c r="B120" s="14" t="s">
        <v>85</v>
      </c>
      <c r="C120" s="12"/>
      <c r="D120" s="61">
        <f>($G$19)</f>
        <v>1251.4566215159998</v>
      </c>
      <c r="E120" s="62">
        <f>($H$19)</f>
        <v>4171.522071719999</v>
      </c>
      <c r="F120" s="213">
        <v>25</v>
      </c>
      <c r="G120" s="90">
        <v>4</v>
      </c>
      <c r="H120" s="61">
        <f aca="true" t="shared" si="10" ref="H120:H133">(D120*G120)*(F120/100)</f>
        <v>1251.4566215159998</v>
      </c>
      <c r="I120" s="62">
        <f aca="true" t="shared" si="11" ref="I120:I133">(E120*G120)*(F120/100)</f>
        <v>4171.522071719999</v>
      </c>
      <c r="J120" s="61">
        <f aca="true" t="shared" si="12" ref="J120:K131">(H120/264)</f>
        <v>4.740365990590909</v>
      </c>
      <c r="K120" s="64">
        <f t="shared" si="12"/>
        <v>15.80121996863636</v>
      </c>
      <c r="L120" s="5"/>
      <c r="M120" s="5"/>
    </row>
    <row r="121" spans="1:13" ht="12.75">
      <c r="A121" s="48"/>
      <c r="B121" s="14" t="s">
        <v>86</v>
      </c>
      <c r="C121" s="12"/>
      <c r="D121" s="61">
        <f>($G$20)</f>
        <v>667.4435314752</v>
      </c>
      <c r="E121" s="62">
        <f>($H$20)</f>
        <v>3337.217657376</v>
      </c>
      <c r="F121" s="213">
        <v>25</v>
      </c>
      <c r="G121" s="90">
        <v>3</v>
      </c>
      <c r="H121" s="61">
        <f t="shared" si="10"/>
        <v>500.58264860639997</v>
      </c>
      <c r="I121" s="62">
        <f t="shared" si="11"/>
        <v>2502.9132430319996</v>
      </c>
      <c r="J121" s="61">
        <f t="shared" si="12"/>
        <v>1.8961463962363636</v>
      </c>
      <c r="K121" s="64">
        <f t="shared" si="12"/>
        <v>9.480731981181817</v>
      </c>
      <c r="L121" s="5"/>
      <c r="M121" s="5"/>
    </row>
    <row r="122" spans="1:13" ht="12.75">
      <c r="A122" s="48"/>
      <c r="B122" s="14" t="s">
        <v>87</v>
      </c>
      <c r="C122" s="12"/>
      <c r="D122" s="61">
        <f>($G$21)</f>
        <v>1001.1652972127998</v>
      </c>
      <c r="E122" s="62">
        <f>($H$21)</f>
        <v>5005.826486063999</v>
      </c>
      <c r="F122" s="213">
        <v>25</v>
      </c>
      <c r="G122" s="90">
        <v>2</v>
      </c>
      <c r="H122" s="61">
        <f t="shared" si="10"/>
        <v>500.5826486063999</v>
      </c>
      <c r="I122" s="62">
        <f t="shared" si="11"/>
        <v>2502.9132430319996</v>
      </c>
      <c r="J122" s="61">
        <f t="shared" si="12"/>
        <v>1.8961463962363634</v>
      </c>
      <c r="K122" s="64">
        <f t="shared" si="12"/>
        <v>9.480731981181817</v>
      </c>
      <c r="L122" s="5"/>
      <c r="M122" s="5"/>
    </row>
    <row r="123" spans="1:13" ht="12.75">
      <c r="A123" s="48"/>
      <c r="B123" s="14" t="s">
        <v>88</v>
      </c>
      <c r="C123" s="12"/>
      <c r="D123" s="61">
        <f>($G$22)</f>
        <v>417.1522071719999</v>
      </c>
      <c r="E123" s="62">
        <f>($H$22)</f>
        <v>4171.522071719999</v>
      </c>
      <c r="F123" s="213">
        <v>25</v>
      </c>
      <c r="G123" s="90">
        <v>2</v>
      </c>
      <c r="H123" s="61">
        <f t="shared" si="10"/>
        <v>208.57610358599996</v>
      </c>
      <c r="I123" s="62">
        <f t="shared" si="11"/>
        <v>2085.7610358599995</v>
      </c>
      <c r="J123" s="61">
        <f t="shared" si="12"/>
        <v>0.790060998431818</v>
      </c>
      <c r="K123" s="64">
        <f t="shared" si="12"/>
        <v>7.90060998431818</v>
      </c>
      <c r="L123" s="5"/>
      <c r="M123" s="5"/>
    </row>
    <row r="124" spans="1:13" ht="12.75">
      <c r="A124" s="48"/>
      <c r="B124" s="14" t="s">
        <v>89</v>
      </c>
      <c r="C124" s="12"/>
      <c r="D124" s="61">
        <f>($G$23)</f>
        <v>333.7217657376</v>
      </c>
      <c r="E124" s="62">
        <f>($H$23)</f>
        <v>3337.217657376</v>
      </c>
      <c r="F124" s="213">
        <v>25</v>
      </c>
      <c r="G124" s="90">
        <v>2</v>
      </c>
      <c r="H124" s="61">
        <f t="shared" si="10"/>
        <v>166.8608828688</v>
      </c>
      <c r="I124" s="62">
        <f t="shared" si="11"/>
        <v>1668.608828688</v>
      </c>
      <c r="J124" s="61">
        <f t="shared" si="12"/>
        <v>0.6320487987454545</v>
      </c>
      <c r="K124" s="64">
        <f t="shared" si="12"/>
        <v>6.320487987454545</v>
      </c>
      <c r="L124" s="5"/>
      <c r="M124" s="5"/>
    </row>
    <row r="125" spans="1:13" ht="12.75">
      <c r="A125" s="48"/>
      <c r="B125" s="14" t="s">
        <v>90</v>
      </c>
      <c r="C125" s="12"/>
      <c r="D125" s="61">
        <f>($G$24)</f>
        <v>841.03267575</v>
      </c>
      <c r="E125" s="62">
        <f>($H$24)</f>
        <v>1682.0653515</v>
      </c>
      <c r="F125" s="213">
        <v>50</v>
      </c>
      <c r="G125" s="90">
        <v>2</v>
      </c>
      <c r="H125" s="61">
        <f t="shared" si="10"/>
        <v>841.03267575</v>
      </c>
      <c r="I125" s="62">
        <f t="shared" si="11"/>
        <v>1682.0653515</v>
      </c>
      <c r="J125" s="61">
        <f t="shared" si="12"/>
        <v>3.1857298323863636</v>
      </c>
      <c r="K125" s="64">
        <f t="shared" si="12"/>
        <v>6.371459664772727</v>
      </c>
      <c r="L125" s="5"/>
      <c r="M125" s="5"/>
    </row>
    <row r="126" spans="1:13" ht="12.75">
      <c r="A126" s="48"/>
      <c r="B126" s="14" t="s">
        <v>91</v>
      </c>
      <c r="C126" s="12"/>
      <c r="D126" s="61">
        <f>($G$25)</f>
        <v>2002.3305944255999</v>
      </c>
      <c r="E126" s="62">
        <f>($H$25)</f>
        <v>6674.435314752</v>
      </c>
      <c r="F126" s="213">
        <v>25</v>
      </c>
      <c r="G126" s="90">
        <v>4</v>
      </c>
      <c r="H126" s="61">
        <f t="shared" si="10"/>
        <v>2002.3305944255999</v>
      </c>
      <c r="I126" s="62">
        <f t="shared" si="11"/>
        <v>6674.435314752</v>
      </c>
      <c r="J126" s="61">
        <f t="shared" si="12"/>
        <v>7.584585584945454</v>
      </c>
      <c r="K126" s="64">
        <f t="shared" si="12"/>
        <v>25.28195194981818</v>
      </c>
      <c r="L126" s="5"/>
      <c r="M126" s="5"/>
    </row>
    <row r="127" spans="1:13" ht="12.75">
      <c r="A127" s="48"/>
      <c r="B127" s="14" t="s">
        <v>92</v>
      </c>
      <c r="C127" s="12"/>
      <c r="D127" s="61">
        <f>($G$26)</f>
        <v>1682.0653515</v>
      </c>
      <c r="E127" s="62">
        <f>($H$26)</f>
        <v>3364.130703</v>
      </c>
      <c r="F127" s="213">
        <v>50</v>
      </c>
      <c r="G127" s="90">
        <v>2</v>
      </c>
      <c r="H127" s="61">
        <f t="shared" si="10"/>
        <v>1682.0653515</v>
      </c>
      <c r="I127" s="62">
        <f t="shared" si="11"/>
        <v>3364.130703</v>
      </c>
      <c r="J127" s="61">
        <f t="shared" si="12"/>
        <v>6.371459664772727</v>
      </c>
      <c r="K127" s="64">
        <f t="shared" si="12"/>
        <v>12.742919329545455</v>
      </c>
      <c r="L127" s="5"/>
      <c r="M127" s="5"/>
    </row>
    <row r="128" spans="1:13" ht="12.75">
      <c r="A128" s="48"/>
      <c r="B128" s="14" t="s">
        <v>126</v>
      </c>
      <c r="C128" s="12"/>
      <c r="D128" s="61">
        <f>($G$27)</f>
        <v>60.3029272828</v>
      </c>
      <c r="E128" s="62">
        <f>($H$27)</f>
        <v>603.029272828</v>
      </c>
      <c r="F128" s="213">
        <v>25</v>
      </c>
      <c r="G128" s="90">
        <v>2</v>
      </c>
      <c r="H128" s="61">
        <f t="shared" si="10"/>
        <v>30.1514636414</v>
      </c>
      <c r="I128" s="62">
        <f t="shared" si="11"/>
        <v>301.514636414</v>
      </c>
      <c r="J128" s="61">
        <f t="shared" si="12"/>
        <v>0.11421008955075758</v>
      </c>
      <c r="K128" s="64">
        <f t="shared" si="12"/>
        <v>1.1421008955075758</v>
      </c>
      <c r="L128" s="5"/>
      <c r="M128" s="5"/>
    </row>
    <row r="129" spans="1:13" ht="12.75">
      <c r="A129" s="48"/>
      <c r="B129" s="14" t="s">
        <v>93</v>
      </c>
      <c r="C129" s="12"/>
      <c r="D129" s="61">
        <f>($G$28)</f>
        <v>250.29132430319996</v>
      </c>
      <c r="E129" s="62">
        <f>($H$28)</f>
        <v>2502.9132430319996</v>
      </c>
      <c r="F129" s="213">
        <v>25</v>
      </c>
      <c r="G129" s="90">
        <v>2</v>
      </c>
      <c r="H129" s="61">
        <f t="shared" si="10"/>
        <v>125.14566215159998</v>
      </c>
      <c r="I129" s="62">
        <f t="shared" si="11"/>
        <v>1251.4566215159998</v>
      </c>
      <c r="J129" s="61">
        <f t="shared" si="12"/>
        <v>0.47403659905909085</v>
      </c>
      <c r="K129" s="64">
        <f t="shared" si="12"/>
        <v>4.740365990590909</v>
      </c>
      <c r="L129" s="5"/>
      <c r="M129" s="5"/>
    </row>
    <row r="130" spans="1:13" ht="12.75">
      <c r="A130" s="48"/>
      <c r="B130" s="14" t="s">
        <v>94</v>
      </c>
      <c r="C130" s="12"/>
      <c r="D130" s="61">
        <f>($G$29)</f>
        <v>250.29132430319996</v>
      </c>
      <c r="E130" s="62">
        <f>($H$29)</f>
        <v>2502.9132430319996</v>
      </c>
      <c r="F130" s="213">
        <v>25</v>
      </c>
      <c r="G130" s="90">
        <v>2</v>
      </c>
      <c r="H130" s="61">
        <f t="shared" si="10"/>
        <v>125.14566215159998</v>
      </c>
      <c r="I130" s="62">
        <f t="shared" si="11"/>
        <v>1251.4566215159998</v>
      </c>
      <c r="J130" s="61">
        <f t="shared" si="12"/>
        <v>0.47403659905909085</v>
      </c>
      <c r="K130" s="64">
        <f t="shared" si="12"/>
        <v>4.740365990590909</v>
      </c>
      <c r="L130" s="5"/>
      <c r="M130" s="5"/>
    </row>
    <row r="131" spans="1:13" ht="12.75">
      <c r="A131" s="48"/>
      <c r="B131" s="14" t="s">
        <v>95</v>
      </c>
      <c r="C131" s="12"/>
      <c r="D131" s="61">
        <f>($G$30)</f>
        <v>417.1522071719999</v>
      </c>
      <c r="E131" s="62">
        <f>($H$30)</f>
        <v>4171.522071719999</v>
      </c>
      <c r="F131" s="213">
        <v>25</v>
      </c>
      <c r="G131" s="90">
        <v>2</v>
      </c>
      <c r="H131" s="61">
        <f t="shared" si="10"/>
        <v>208.57610358599996</v>
      </c>
      <c r="I131" s="62">
        <f t="shared" si="11"/>
        <v>2085.7610358599995</v>
      </c>
      <c r="J131" s="61">
        <f t="shared" si="12"/>
        <v>0.790060998431818</v>
      </c>
      <c r="K131" s="64">
        <f t="shared" si="12"/>
        <v>7.90060998431818</v>
      </c>
      <c r="L131" s="5"/>
      <c r="M131" s="5"/>
    </row>
    <row r="132" spans="1:13" ht="12.75">
      <c r="A132" s="48"/>
      <c r="B132" s="14" t="s">
        <v>96</v>
      </c>
      <c r="C132" s="12"/>
      <c r="D132" s="61">
        <f>($G$31)</f>
        <v>917.7348557783998</v>
      </c>
      <c r="E132" s="62">
        <f>($H$31)</f>
        <v>9177.348557783998</v>
      </c>
      <c r="F132" s="213">
        <v>25</v>
      </c>
      <c r="G132" s="90">
        <v>2</v>
      </c>
      <c r="H132" s="61">
        <f t="shared" si="10"/>
        <v>458.8674278891999</v>
      </c>
      <c r="I132" s="62">
        <f t="shared" si="11"/>
        <v>4588.674278891999</v>
      </c>
      <c r="J132" s="61">
        <f>(H132/264)</f>
        <v>1.7381341965499997</v>
      </c>
      <c r="K132" s="64">
        <f>(I132/264)</f>
        <v>17.381341965499995</v>
      </c>
      <c r="L132" s="5"/>
      <c r="M132" s="5"/>
    </row>
    <row r="133" spans="1:13" ht="12.75">
      <c r="A133" s="48"/>
      <c r="B133" s="14" t="s">
        <v>147</v>
      </c>
      <c r="C133" s="12"/>
      <c r="D133" s="61">
        <f>($G$32)</f>
        <v>1334.8870629504</v>
      </c>
      <c r="E133" s="62">
        <f>($H$32)</f>
        <v>6674.435314752</v>
      </c>
      <c r="F133" s="213">
        <v>25</v>
      </c>
      <c r="G133" s="90">
        <v>2</v>
      </c>
      <c r="H133" s="61">
        <f t="shared" si="10"/>
        <v>667.4435314752</v>
      </c>
      <c r="I133" s="62">
        <f t="shared" si="11"/>
        <v>3337.217657376</v>
      </c>
      <c r="J133" s="61">
        <f>(H133/264)</f>
        <v>2.528195194981818</v>
      </c>
      <c r="K133" s="64">
        <f>(I133/264)</f>
        <v>12.64097597490909</v>
      </c>
      <c r="L133" s="5"/>
      <c r="M133" s="5"/>
    </row>
    <row r="134" spans="1:13" ht="13.5" thickBot="1">
      <c r="A134" s="48"/>
      <c r="B134" s="37" t="s">
        <v>3</v>
      </c>
      <c r="C134" s="38"/>
      <c r="D134" s="67">
        <f>SUM(D120:D133)</f>
        <v>11427.0277465792</v>
      </c>
      <c r="E134" s="67">
        <f>SUM(E120:E133)</f>
        <v>57376.099016656</v>
      </c>
      <c r="F134" s="91"/>
      <c r="G134" s="68"/>
      <c r="H134" s="66">
        <f>SUM(H120:H133)</f>
        <v>8768.8173777542</v>
      </c>
      <c r="I134" s="67">
        <f>SUM(I120:I133)</f>
        <v>37468.430643158</v>
      </c>
      <c r="J134" s="66">
        <f>SUM(J120:J133)</f>
        <v>33.215217339978025</v>
      </c>
      <c r="K134" s="69">
        <f>SUM(K120:K133)</f>
        <v>141.92587364832573</v>
      </c>
      <c r="L134" s="5"/>
      <c r="M134" s="5"/>
    </row>
    <row r="135" spans="1:13" ht="12.75">
      <c r="A135" s="48"/>
      <c r="B135" s="12" t="s">
        <v>142</v>
      </c>
      <c r="C135" s="12"/>
      <c r="D135" s="62"/>
      <c r="E135" s="62"/>
      <c r="F135" s="63"/>
      <c r="G135" s="62"/>
      <c r="H135" s="62"/>
      <c r="I135" s="62"/>
      <c r="J135" s="62"/>
      <c r="K135" s="5"/>
      <c r="L135" s="5"/>
      <c r="M135" s="5"/>
    </row>
    <row r="136" spans="1:13" ht="12.75">
      <c r="A136" s="48"/>
      <c r="B136" s="12" t="s">
        <v>141</v>
      </c>
      <c r="C136" s="12"/>
      <c r="D136" s="85"/>
      <c r="E136" s="85"/>
      <c r="F136" s="71"/>
      <c r="G136" s="71"/>
      <c r="H136" s="71"/>
      <c r="I136" s="71"/>
      <c r="J136" s="5"/>
      <c r="K136" s="5"/>
      <c r="L136" s="5"/>
      <c r="M136" s="5"/>
    </row>
    <row r="137" spans="1:13" ht="12.75">
      <c r="A137" s="48"/>
      <c r="B137" s="12" t="s">
        <v>238</v>
      </c>
      <c r="C137" s="12"/>
      <c r="D137" s="85"/>
      <c r="E137" s="85"/>
      <c r="F137" s="71"/>
      <c r="G137" s="71"/>
      <c r="H137" s="71"/>
      <c r="I137" s="71"/>
      <c r="J137" s="5"/>
      <c r="K137" s="5"/>
      <c r="L137" s="5"/>
      <c r="M137" s="5"/>
    </row>
    <row r="138" spans="1:13" ht="12.75">
      <c r="A138" s="48"/>
      <c r="B138" s="12" t="s">
        <v>239</v>
      </c>
      <c r="C138" s="12"/>
      <c r="D138" s="85"/>
      <c r="E138" s="85"/>
      <c r="F138" s="71"/>
      <c r="G138" s="71"/>
      <c r="H138" s="71"/>
      <c r="I138" s="71"/>
      <c r="J138" s="5"/>
      <c r="K138" s="5"/>
      <c r="L138" s="5"/>
      <c r="M138" s="5"/>
    </row>
    <row r="139" spans="1:13" ht="13.5" thickBot="1">
      <c r="A139" s="48"/>
      <c r="B139" s="48"/>
      <c r="C139" s="71"/>
      <c r="D139" s="71"/>
      <c r="E139" s="71"/>
      <c r="F139" s="71"/>
      <c r="G139" s="71"/>
      <c r="H139" s="71"/>
      <c r="I139" s="71"/>
      <c r="J139" s="5"/>
      <c r="K139" s="5"/>
      <c r="L139" s="5"/>
      <c r="M139" s="5"/>
    </row>
    <row r="140" spans="1:13" ht="15.75">
      <c r="A140" s="48"/>
      <c r="B140" s="22" t="s">
        <v>104</v>
      </c>
      <c r="C140" s="9"/>
      <c r="D140" s="9"/>
      <c r="E140" s="9"/>
      <c r="F140" s="9"/>
      <c r="G140" s="9"/>
      <c r="H140" s="9"/>
      <c r="I140" s="9"/>
      <c r="J140" s="10"/>
      <c r="K140" s="5"/>
      <c r="L140" s="5"/>
      <c r="M140" s="5"/>
    </row>
    <row r="141" spans="1:13" ht="13.5" thickBot="1">
      <c r="A141" s="48"/>
      <c r="B141" s="11" t="s">
        <v>48</v>
      </c>
      <c r="C141" s="43"/>
      <c r="D141" s="52" t="s">
        <v>56</v>
      </c>
      <c r="E141" s="92"/>
      <c r="F141" s="26" t="s">
        <v>57</v>
      </c>
      <c r="G141" s="26" t="s">
        <v>138</v>
      </c>
      <c r="H141" s="26" t="s">
        <v>59</v>
      </c>
      <c r="I141" s="76" t="s">
        <v>140</v>
      </c>
      <c r="J141" s="77"/>
      <c r="K141" s="5"/>
      <c r="L141" s="5"/>
      <c r="M141" s="5"/>
    </row>
    <row r="142" spans="1:13" ht="12.75">
      <c r="A142" s="48"/>
      <c r="B142" s="11"/>
      <c r="C142" s="43"/>
      <c r="D142" s="57" t="s">
        <v>13</v>
      </c>
      <c r="E142" s="93" t="s">
        <v>51</v>
      </c>
      <c r="F142" s="26" t="s">
        <v>58</v>
      </c>
      <c r="G142" s="26"/>
      <c r="H142" s="26" t="s">
        <v>139</v>
      </c>
      <c r="I142" s="26" t="s">
        <v>60</v>
      </c>
      <c r="J142" s="59" t="s">
        <v>55</v>
      </c>
      <c r="K142" s="5"/>
      <c r="L142" s="5"/>
      <c r="M142" s="5"/>
    </row>
    <row r="143" spans="1:13" ht="12.75">
      <c r="A143" s="48"/>
      <c r="B143" s="11"/>
      <c r="C143" s="43"/>
      <c r="D143" s="58" t="s">
        <v>49</v>
      </c>
      <c r="E143" s="93" t="s">
        <v>50</v>
      </c>
      <c r="F143" s="26" t="s">
        <v>129</v>
      </c>
      <c r="G143" s="26"/>
      <c r="H143" s="26"/>
      <c r="I143" s="26" t="s">
        <v>50</v>
      </c>
      <c r="J143" s="59"/>
      <c r="K143" s="5"/>
      <c r="L143" s="5"/>
      <c r="M143" s="5"/>
    </row>
    <row r="144" spans="1:13" ht="12.75">
      <c r="A144" s="48"/>
      <c r="B144" s="14" t="s">
        <v>85</v>
      </c>
      <c r="C144" s="12"/>
      <c r="D144" s="61">
        <f>($G$19)</f>
        <v>1251.4566215159998</v>
      </c>
      <c r="E144" s="94">
        <f>($H$19)</f>
        <v>4171.522071719999</v>
      </c>
      <c r="F144" s="213">
        <v>0</v>
      </c>
      <c r="G144" s="63">
        <v>0</v>
      </c>
      <c r="H144" s="63">
        <v>1.05</v>
      </c>
      <c r="I144" s="62">
        <f aca="true" t="shared" si="13" ref="I144:I157">(D144*(F144/100)*(G144/365)*H144)</f>
        <v>0</v>
      </c>
      <c r="J144" s="64">
        <f aca="true" t="shared" si="14" ref="J144:J157">(E144*(F144/100)*(G144/365)*H144)</f>
        <v>0</v>
      </c>
      <c r="K144" s="5"/>
      <c r="L144" s="5"/>
      <c r="M144" s="5"/>
    </row>
    <row r="145" spans="1:13" ht="12.75">
      <c r="A145" s="48"/>
      <c r="B145" s="14" t="s">
        <v>86</v>
      </c>
      <c r="C145" s="12"/>
      <c r="D145" s="61">
        <f>($G$20)</f>
        <v>667.4435314752</v>
      </c>
      <c r="E145" s="94">
        <f>($H$20)</f>
        <v>3337.217657376</v>
      </c>
      <c r="F145" s="213">
        <v>2</v>
      </c>
      <c r="G145" s="63">
        <v>10</v>
      </c>
      <c r="H145" s="63">
        <v>1.05</v>
      </c>
      <c r="I145" s="62">
        <f t="shared" si="13"/>
        <v>0.38400860715011503</v>
      </c>
      <c r="J145" s="64">
        <f t="shared" si="14"/>
        <v>1.9200430357505753</v>
      </c>
      <c r="K145" s="5"/>
      <c r="L145" s="5"/>
      <c r="M145" s="5"/>
    </row>
    <row r="146" spans="1:13" ht="12.75">
      <c r="A146" s="48"/>
      <c r="B146" s="14" t="s">
        <v>87</v>
      </c>
      <c r="C146" s="12"/>
      <c r="D146" s="61">
        <f>($G$21)</f>
        <v>1001.1652972127998</v>
      </c>
      <c r="E146" s="94">
        <f>($H$21)</f>
        <v>5005.826486063999</v>
      </c>
      <c r="F146" s="213">
        <v>0</v>
      </c>
      <c r="G146" s="63">
        <v>0</v>
      </c>
      <c r="H146" s="63">
        <v>1.05</v>
      </c>
      <c r="I146" s="62">
        <f t="shared" si="13"/>
        <v>0</v>
      </c>
      <c r="J146" s="64">
        <f t="shared" si="14"/>
        <v>0</v>
      </c>
      <c r="K146" s="5"/>
      <c r="L146" s="5"/>
      <c r="M146" s="5"/>
    </row>
    <row r="147" spans="1:13" ht="12.75">
      <c r="A147" s="48"/>
      <c r="B147" s="14" t="s">
        <v>88</v>
      </c>
      <c r="C147" s="12"/>
      <c r="D147" s="61">
        <f>($G$22)</f>
        <v>417.1522071719999</v>
      </c>
      <c r="E147" s="94">
        <f>($H$22)</f>
        <v>4171.522071719999</v>
      </c>
      <c r="F147" s="213">
        <v>0</v>
      </c>
      <c r="G147" s="63">
        <v>0</v>
      </c>
      <c r="H147" s="63">
        <v>1.05</v>
      </c>
      <c r="I147" s="62">
        <f t="shared" si="13"/>
        <v>0</v>
      </c>
      <c r="J147" s="64">
        <f t="shared" si="14"/>
        <v>0</v>
      </c>
      <c r="K147" s="5"/>
      <c r="L147" s="5"/>
      <c r="M147" s="5"/>
    </row>
    <row r="148" spans="1:13" ht="12.75">
      <c r="A148" s="48"/>
      <c r="B148" s="14" t="s">
        <v>89</v>
      </c>
      <c r="C148" s="12"/>
      <c r="D148" s="61">
        <f>($G$23)</f>
        <v>333.7217657376</v>
      </c>
      <c r="E148" s="94">
        <f>($H$23)</f>
        <v>3337.217657376</v>
      </c>
      <c r="F148" s="213">
        <v>1</v>
      </c>
      <c r="G148" s="63">
        <v>10</v>
      </c>
      <c r="H148" s="63">
        <v>1.05</v>
      </c>
      <c r="I148" s="62">
        <f t="shared" si="13"/>
        <v>0.09600215178752876</v>
      </c>
      <c r="J148" s="64">
        <f t="shared" si="14"/>
        <v>0.9600215178752877</v>
      </c>
      <c r="K148" s="5"/>
      <c r="L148" s="5"/>
      <c r="M148" s="5"/>
    </row>
    <row r="149" spans="1:13" ht="12.75">
      <c r="A149" s="48"/>
      <c r="B149" s="14" t="s">
        <v>90</v>
      </c>
      <c r="C149" s="12"/>
      <c r="D149" s="61">
        <f>($G$24)</f>
        <v>841.03267575</v>
      </c>
      <c r="E149" s="94">
        <f>($H$24)</f>
        <v>1682.0653515</v>
      </c>
      <c r="F149" s="213">
        <v>15</v>
      </c>
      <c r="G149" s="63">
        <v>20</v>
      </c>
      <c r="H149" s="63">
        <v>1.05</v>
      </c>
      <c r="I149" s="62">
        <f t="shared" si="13"/>
        <v>7.258227201678081</v>
      </c>
      <c r="J149" s="64">
        <f t="shared" si="14"/>
        <v>14.516454403356162</v>
      </c>
      <c r="K149" s="5"/>
      <c r="L149" s="5"/>
      <c r="M149" s="5"/>
    </row>
    <row r="150" spans="1:13" ht="12.75">
      <c r="A150" s="48"/>
      <c r="B150" s="14" t="s">
        <v>91</v>
      </c>
      <c r="C150" s="12"/>
      <c r="D150" s="61">
        <f>($G$25)</f>
        <v>2002.3305944255999</v>
      </c>
      <c r="E150" s="94">
        <f>($H$25)</f>
        <v>6674.435314752</v>
      </c>
      <c r="F150" s="213">
        <v>5</v>
      </c>
      <c r="G150" s="63">
        <v>15</v>
      </c>
      <c r="H150" s="63">
        <v>1.05</v>
      </c>
      <c r="I150" s="62">
        <f t="shared" si="13"/>
        <v>4.3200968304387946</v>
      </c>
      <c r="J150" s="64">
        <f t="shared" si="14"/>
        <v>14.400322768129314</v>
      </c>
      <c r="K150" s="5"/>
      <c r="L150" s="5"/>
      <c r="M150" s="5"/>
    </row>
    <row r="151" spans="1:13" ht="12.75">
      <c r="A151" s="48"/>
      <c r="B151" s="14" t="s">
        <v>92</v>
      </c>
      <c r="C151" s="12"/>
      <c r="D151" s="61">
        <f>($G$26)</f>
        <v>1682.0653515</v>
      </c>
      <c r="E151" s="94">
        <f>($H$26)</f>
        <v>3364.130703</v>
      </c>
      <c r="F151" s="213">
        <v>12</v>
      </c>
      <c r="G151" s="63">
        <v>10</v>
      </c>
      <c r="H151" s="63">
        <v>1.05</v>
      </c>
      <c r="I151" s="62">
        <f t="shared" si="13"/>
        <v>5.806581761342465</v>
      </c>
      <c r="J151" s="64">
        <f t="shared" si="14"/>
        <v>11.61316352268493</v>
      </c>
      <c r="K151" s="5"/>
      <c r="L151" s="5"/>
      <c r="M151" s="5"/>
    </row>
    <row r="152" spans="1:13" ht="12.75">
      <c r="A152" s="48"/>
      <c r="B152" s="14" t="s">
        <v>126</v>
      </c>
      <c r="C152" s="12"/>
      <c r="D152" s="61">
        <f>($G$27)</f>
        <v>60.3029272828</v>
      </c>
      <c r="E152" s="94">
        <f>($H$27)</f>
        <v>603.029272828</v>
      </c>
      <c r="F152" s="213">
        <v>1</v>
      </c>
      <c r="G152" s="63">
        <v>10</v>
      </c>
      <c r="H152" s="63">
        <v>1.05</v>
      </c>
      <c r="I152" s="62">
        <f t="shared" si="13"/>
        <v>0.017347417437517807</v>
      </c>
      <c r="J152" s="64">
        <f t="shared" si="14"/>
        <v>0.17347417437517806</v>
      </c>
      <c r="K152" s="5"/>
      <c r="L152" s="5"/>
      <c r="M152" s="5"/>
    </row>
    <row r="153" spans="1:13" ht="12.75">
      <c r="A153" s="48"/>
      <c r="B153" s="14" t="s">
        <v>93</v>
      </c>
      <c r="C153" s="12"/>
      <c r="D153" s="61">
        <f>($G$28)</f>
        <v>250.29132430319996</v>
      </c>
      <c r="E153" s="94">
        <f>($H$28)</f>
        <v>2502.9132430319996</v>
      </c>
      <c r="F153" s="213">
        <v>1</v>
      </c>
      <c r="G153" s="63">
        <v>10</v>
      </c>
      <c r="H153" s="63">
        <v>1.05</v>
      </c>
      <c r="I153" s="62">
        <f t="shared" si="13"/>
        <v>0.07200161384064657</v>
      </c>
      <c r="J153" s="64">
        <f t="shared" si="14"/>
        <v>0.7200161384064657</v>
      </c>
      <c r="K153" s="5"/>
      <c r="L153" s="5"/>
      <c r="M153" s="5"/>
    </row>
    <row r="154" spans="1:13" ht="12.75">
      <c r="A154" s="48"/>
      <c r="B154" s="14" t="s">
        <v>94</v>
      </c>
      <c r="C154" s="12"/>
      <c r="D154" s="61">
        <f>($G$29)</f>
        <v>250.29132430319996</v>
      </c>
      <c r="E154" s="94">
        <f>($H$29)</f>
        <v>2502.9132430319996</v>
      </c>
      <c r="F154" s="213">
        <v>1</v>
      </c>
      <c r="G154" s="63">
        <v>10</v>
      </c>
      <c r="H154" s="63">
        <v>1.05</v>
      </c>
      <c r="I154" s="62">
        <f t="shared" si="13"/>
        <v>0.07200161384064657</v>
      </c>
      <c r="J154" s="64">
        <f t="shared" si="14"/>
        <v>0.7200161384064657</v>
      </c>
      <c r="K154" s="5"/>
      <c r="L154" s="5"/>
      <c r="M154" s="5"/>
    </row>
    <row r="155" spans="1:13" ht="12.75">
      <c r="A155" s="48"/>
      <c r="B155" s="14" t="s">
        <v>95</v>
      </c>
      <c r="C155" s="12"/>
      <c r="D155" s="61">
        <f>($G$30)</f>
        <v>417.1522071719999</v>
      </c>
      <c r="E155" s="94">
        <f>($H$30)</f>
        <v>4171.522071719999</v>
      </c>
      <c r="F155" s="213">
        <v>1</v>
      </c>
      <c r="G155" s="63">
        <v>10</v>
      </c>
      <c r="H155" s="63">
        <v>1.05</v>
      </c>
      <c r="I155" s="62">
        <f t="shared" si="13"/>
        <v>0.12000268973441094</v>
      </c>
      <c r="J155" s="64">
        <f t="shared" si="14"/>
        <v>1.2000268973441093</v>
      </c>
      <c r="K155" s="5"/>
      <c r="L155" s="5"/>
      <c r="M155" s="5"/>
    </row>
    <row r="156" spans="1:13" ht="12.75">
      <c r="A156" s="48"/>
      <c r="B156" s="14" t="s">
        <v>96</v>
      </c>
      <c r="C156" s="12"/>
      <c r="D156" s="61">
        <f>($G$31)</f>
        <v>917.7348557783998</v>
      </c>
      <c r="E156" s="94">
        <f>($H$31)</f>
        <v>9177.348557783998</v>
      </c>
      <c r="F156" s="213">
        <v>1</v>
      </c>
      <c r="G156" s="63">
        <v>10</v>
      </c>
      <c r="H156" s="63">
        <v>1.05</v>
      </c>
      <c r="I156" s="62">
        <f t="shared" si="13"/>
        <v>0.26400591741570406</v>
      </c>
      <c r="J156" s="64">
        <f t="shared" si="14"/>
        <v>2.6400591741570407</v>
      </c>
      <c r="K156" s="5"/>
      <c r="L156" s="5"/>
      <c r="M156" s="5"/>
    </row>
    <row r="157" spans="1:13" ht="12.75">
      <c r="A157" s="48"/>
      <c r="B157" s="14" t="s">
        <v>147</v>
      </c>
      <c r="C157" s="12"/>
      <c r="D157" s="95">
        <f>($G$32)</f>
        <v>1334.8870629504</v>
      </c>
      <c r="E157" s="96">
        <f>($H$32)</f>
        <v>6674.435314752</v>
      </c>
      <c r="F157" s="213">
        <v>3</v>
      </c>
      <c r="G157" s="63">
        <v>10</v>
      </c>
      <c r="H157" s="63">
        <v>1.05</v>
      </c>
      <c r="I157" s="62">
        <f t="shared" si="13"/>
        <v>1.1520258214503452</v>
      </c>
      <c r="J157" s="64">
        <f t="shared" si="14"/>
        <v>5.760129107251726</v>
      </c>
      <c r="K157" s="5"/>
      <c r="L157" s="5"/>
      <c r="M157" s="5"/>
    </row>
    <row r="158" spans="1:13" ht="13.5" thickBot="1">
      <c r="A158" s="48"/>
      <c r="B158" s="37" t="s">
        <v>3</v>
      </c>
      <c r="C158" s="38"/>
      <c r="D158" s="97">
        <f>SUM(D144:D157)</f>
        <v>11427.0277465792</v>
      </c>
      <c r="E158" s="67">
        <f>SUM(E144:E157)</f>
        <v>57376.099016656</v>
      </c>
      <c r="F158" s="81"/>
      <c r="G158" s="81"/>
      <c r="H158" s="81"/>
      <c r="I158" s="67">
        <f>SUM(I144:I157)</f>
        <v>19.562301626116255</v>
      </c>
      <c r="J158" s="69">
        <f>SUM(J144:J157)</f>
        <v>54.623726877737255</v>
      </c>
      <c r="K158" s="5"/>
      <c r="L158" s="5"/>
      <c r="M158" s="5"/>
    </row>
    <row r="159" spans="1:13" ht="12.75">
      <c r="A159" s="48"/>
      <c r="B159" s="43" t="s">
        <v>186</v>
      </c>
      <c r="C159" s="12"/>
      <c r="D159" s="62"/>
      <c r="E159" s="62"/>
      <c r="F159" s="63"/>
      <c r="G159" s="63"/>
      <c r="H159" s="63"/>
      <c r="I159" s="62"/>
      <c r="J159" s="62"/>
      <c r="K159" s="5"/>
      <c r="L159" s="5"/>
      <c r="M159" s="5"/>
    </row>
    <row r="160" spans="1:13" ht="12.75">
      <c r="A160" s="48"/>
      <c r="B160" s="5" t="s">
        <v>130</v>
      </c>
      <c r="C160" s="12"/>
      <c r="D160" s="85"/>
      <c r="E160" s="85"/>
      <c r="F160" s="71"/>
      <c r="G160" s="71"/>
      <c r="H160" s="71"/>
      <c r="I160" s="71"/>
      <c r="J160" s="5"/>
      <c r="K160" s="5"/>
      <c r="L160" s="5"/>
      <c r="M160" s="5"/>
    </row>
    <row r="161" spans="1:13" ht="12.75">
      <c r="A161" s="48"/>
      <c r="B161" s="5" t="s">
        <v>134</v>
      </c>
      <c r="C161" s="12"/>
      <c r="D161" s="62"/>
      <c r="E161" s="62"/>
      <c r="F161" s="63"/>
      <c r="G161" s="63"/>
      <c r="H161" s="63"/>
      <c r="I161" s="79"/>
      <c r="J161" s="5"/>
      <c r="K161" s="5"/>
      <c r="L161" s="5"/>
      <c r="M161" s="5"/>
    </row>
    <row r="162" spans="1:13" ht="12.75">
      <c r="A162" s="48"/>
      <c r="B162" s="5" t="s">
        <v>135</v>
      </c>
      <c r="C162" s="12"/>
      <c r="D162" s="62"/>
      <c r="E162" s="62"/>
      <c r="F162" s="63"/>
      <c r="G162" s="63"/>
      <c r="H162" s="63"/>
      <c r="I162" s="79"/>
      <c r="J162" s="5"/>
      <c r="K162" s="5"/>
      <c r="L162" s="5"/>
      <c r="M162" s="5"/>
    </row>
    <row r="163" spans="1:13" ht="12.75">
      <c r="A163" s="5"/>
      <c r="B163" s="5" t="s">
        <v>75</v>
      </c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ht="13.5" thickBo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ht="15.75">
      <c r="A165" s="20"/>
      <c r="B165" s="22" t="s">
        <v>158</v>
      </c>
      <c r="C165" s="9"/>
      <c r="D165" s="9"/>
      <c r="E165" s="9"/>
      <c r="F165" s="9"/>
      <c r="G165" s="9"/>
      <c r="H165" s="9"/>
      <c r="I165" s="10"/>
      <c r="J165" s="45"/>
      <c r="K165" s="5"/>
      <c r="L165" s="5"/>
      <c r="M165" s="5"/>
    </row>
    <row r="166" spans="1:13" ht="13.5" thickBot="1">
      <c r="A166" s="20"/>
      <c r="B166" s="11" t="s">
        <v>48</v>
      </c>
      <c r="C166" s="43"/>
      <c r="D166" s="53" t="s">
        <v>56</v>
      </c>
      <c r="E166" s="53"/>
      <c r="F166" s="26" t="s">
        <v>57</v>
      </c>
      <c r="G166" s="26" t="s">
        <v>143</v>
      </c>
      <c r="H166" s="53" t="s">
        <v>144</v>
      </c>
      <c r="I166" s="98"/>
      <c r="J166" s="12"/>
      <c r="K166" s="88"/>
      <c r="L166" s="88"/>
      <c r="M166" s="26"/>
    </row>
    <row r="167" spans="1:13" ht="12.75">
      <c r="A167" s="20"/>
      <c r="B167" s="11"/>
      <c r="C167" s="43"/>
      <c r="D167" s="26" t="s">
        <v>13</v>
      </c>
      <c r="E167" s="26" t="s">
        <v>51</v>
      </c>
      <c r="F167" s="26" t="s">
        <v>145</v>
      </c>
      <c r="G167" s="26" t="s">
        <v>157</v>
      </c>
      <c r="H167" s="26" t="s">
        <v>13</v>
      </c>
      <c r="I167" s="59" t="s">
        <v>51</v>
      </c>
      <c r="J167" s="26"/>
      <c r="K167" s="78"/>
      <c r="L167" s="26"/>
      <c r="M167" s="78"/>
    </row>
    <row r="168" spans="1:13" ht="12.75">
      <c r="A168" s="45"/>
      <c r="B168" s="11"/>
      <c r="C168" s="43"/>
      <c r="D168" s="78" t="s">
        <v>49</v>
      </c>
      <c r="E168" s="26" t="s">
        <v>50</v>
      </c>
      <c r="F168" s="26" t="s">
        <v>155</v>
      </c>
      <c r="G168" s="26" t="s">
        <v>146</v>
      </c>
      <c r="H168" s="78" t="s">
        <v>49</v>
      </c>
      <c r="I168" s="59" t="s">
        <v>50</v>
      </c>
      <c r="J168" s="26"/>
      <c r="K168" s="5"/>
      <c r="L168" s="5"/>
      <c r="M168" s="5"/>
    </row>
    <row r="169" spans="1:13" ht="12.75">
      <c r="A169" s="45"/>
      <c r="B169" s="14" t="s">
        <v>85</v>
      </c>
      <c r="C169" s="12"/>
      <c r="D169" s="61">
        <f>($G$19)</f>
        <v>1251.4566215159998</v>
      </c>
      <c r="E169" s="94">
        <f>($H$19)</f>
        <v>4171.522071719999</v>
      </c>
      <c r="F169" s="213">
        <v>2</v>
      </c>
      <c r="G169" s="18">
        <v>6</v>
      </c>
      <c r="H169" s="62">
        <f aca="true" t="shared" si="15" ref="H169:H182">((D169*F169/100)/G169)</f>
        <v>4.171522071719999</v>
      </c>
      <c r="I169" s="64">
        <f aca="true" t="shared" si="16" ref="I169:I182">((E169*F169/100)/G169)</f>
        <v>13.905073572399997</v>
      </c>
      <c r="J169" s="62"/>
      <c r="K169" s="5"/>
      <c r="L169" s="5"/>
      <c r="M169" s="5"/>
    </row>
    <row r="170" spans="1:13" ht="12.75">
      <c r="A170" s="5"/>
      <c r="B170" s="14" t="s">
        <v>86</v>
      </c>
      <c r="C170" s="12"/>
      <c r="D170" s="61">
        <f>($G$20)</f>
        <v>667.4435314752</v>
      </c>
      <c r="E170" s="94">
        <f>($H$20)</f>
        <v>3337.217657376</v>
      </c>
      <c r="F170" s="213">
        <v>2</v>
      </c>
      <c r="G170" s="18">
        <v>6</v>
      </c>
      <c r="H170" s="62">
        <f t="shared" si="15"/>
        <v>2.2248117715839997</v>
      </c>
      <c r="I170" s="64">
        <f t="shared" si="16"/>
        <v>11.12405885792</v>
      </c>
      <c r="J170" s="62"/>
      <c r="K170" s="5"/>
      <c r="L170" s="5"/>
      <c r="M170" s="5"/>
    </row>
    <row r="171" spans="1:13" ht="12.75">
      <c r="A171" s="5"/>
      <c r="B171" s="14" t="s">
        <v>87</v>
      </c>
      <c r="C171" s="12"/>
      <c r="D171" s="61">
        <f>($G$21)</f>
        <v>1001.1652972127998</v>
      </c>
      <c r="E171" s="94">
        <f>($H$21)</f>
        <v>5005.826486063999</v>
      </c>
      <c r="F171" s="213">
        <v>2</v>
      </c>
      <c r="G171" s="18">
        <v>6</v>
      </c>
      <c r="H171" s="62">
        <f t="shared" si="15"/>
        <v>3.3372176573759993</v>
      </c>
      <c r="I171" s="64">
        <f t="shared" si="16"/>
        <v>16.686088286879997</v>
      </c>
      <c r="J171" s="62"/>
      <c r="K171" s="5"/>
      <c r="L171" s="5"/>
      <c r="M171" s="5"/>
    </row>
    <row r="172" spans="1:13" ht="12.75">
      <c r="A172" s="5"/>
      <c r="B172" s="14" t="s">
        <v>88</v>
      </c>
      <c r="C172" s="12"/>
      <c r="D172" s="61">
        <f>($G$22)</f>
        <v>417.1522071719999</v>
      </c>
      <c r="E172" s="94">
        <f>($H$22)</f>
        <v>4171.522071719999</v>
      </c>
      <c r="F172" s="213">
        <v>2</v>
      </c>
      <c r="G172" s="18">
        <v>6</v>
      </c>
      <c r="H172" s="62">
        <f t="shared" si="15"/>
        <v>1.3905073572399997</v>
      </c>
      <c r="I172" s="64">
        <f t="shared" si="16"/>
        <v>13.905073572399997</v>
      </c>
      <c r="J172" s="62"/>
      <c r="K172" s="5"/>
      <c r="L172" s="5"/>
      <c r="M172" s="5"/>
    </row>
    <row r="173" spans="1:13" ht="12.75">
      <c r="A173" s="5"/>
      <c r="B173" s="14" t="s">
        <v>89</v>
      </c>
      <c r="C173" s="12"/>
      <c r="D173" s="61">
        <f>($G$23)</f>
        <v>333.7217657376</v>
      </c>
      <c r="E173" s="94">
        <f>($H$23)</f>
        <v>3337.217657376</v>
      </c>
      <c r="F173" s="213">
        <v>2</v>
      </c>
      <c r="G173" s="18">
        <v>6</v>
      </c>
      <c r="H173" s="62">
        <f t="shared" si="15"/>
        <v>1.1124058857919998</v>
      </c>
      <c r="I173" s="64">
        <f t="shared" si="16"/>
        <v>11.12405885792</v>
      </c>
      <c r="J173" s="62"/>
      <c r="K173" s="5"/>
      <c r="L173" s="5"/>
      <c r="M173" s="5"/>
    </row>
    <row r="174" spans="1:13" ht="12.75">
      <c r="A174" s="5"/>
      <c r="B174" s="14" t="s">
        <v>90</v>
      </c>
      <c r="C174" s="12"/>
      <c r="D174" s="61">
        <f>($G$24)</f>
        <v>841.03267575</v>
      </c>
      <c r="E174" s="94">
        <f>($H$24)</f>
        <v>1682.0653515</v>
      </c>
      <c r="F174" s="213">
        <v>2</v>
      </c>
      <c r="G174" s="18">
        <v>6</v>
      </c>
      <c r="H174" s="62">
        <f t="shared" si="15"/>
        <v>2.8034422525</v>
      </c>
      <c r="I174" s="64">
        <f t="shared" si="16"/>
        <v>5.606884505</v>
      </c>
      <c r="J174" s="62"/>
      <c r="K174" s="5"/>
      <c r="L174" s="5"/>
      <c r="M174" s="5"/>
    </row>
    <row r="175" spans="1:13" ht="12.75">
      <c r="A175" s="5"/>
      <c r="B175" s="14" t="s">
        <v>91</v>
      </c>
      <c r="C175" s="12"/>
      <c r="D175" s="61">
        <f>($G$25)</f>
        <v>2002.3305944255999</v>
      </c>
      <c r="E175" s="94">
        <f>($H$25)</f>
        <v>6674.435314752</v>
      </c>
      <c r="F175" s="213">
        <v>2</v>
      </c>
      <c r="G175" s="18">
        <v>6</v>
      </c>
      <c r="H175" s="62">
        <f t="shared" si="15"/>
        <v>6.6744353147519995</v>
      </c>
      <c r="I175" s="64">
        <f t="shared" si="16"/>
        <v>22.24811771584</v>
      </c>
      <c r="J175" s="62"/>
      <c r="K175" s="5"/>
      <c r="L175" s="5"/>
      <c r="M175" s="5"/>
    </row>
    <row r="176" spans="1:13" ht="12.75">
      <c r="A176" s="5"/>
      <c r="B176" s="14" t="s">
        <v>92</v>
      </c>
      <c r="C176" s="12"/>
      <c r="D176" s="61">
        <f>($G$26)</f>
        <v>1682.0653515</v>
      </c>
      <c r="E176" s="94">
        <f>($H$26)</f>
        <v>3364.130703</v>
      </c>
      <c r="F176" s="213">
        <v>2</v>
      </c>
      <c r="G176" s="18">
        <v>6</v>
      </c>
      <c r="H176" s="62">
        <f t="shared" si="15"/>
        <v>5.606884505</v>
      </c>
      <c r="I176" s="64">
        <f t="shared" si="16"/>
        <v>11.21376901</v>
      </c>
      <c r="J176" s="62"/>
      <c r="K176" s="5"/>
      <c r="L176" s="5"/>
      <c r="M176" s="5"/>
    </row>
    <row r="177" spans="1:13" ht="12.75">
      <c r="A177" s="5"/>
      <c r="B177" s="14" t="s">
        <v>126</v>
      </c>
      <c r="C177" s="12"/>
      <c r="D177" s="61">
        <f>($G$27)</f>
        <v>60.3029272828</v>
      </c>
      <c r="E177" s="94">
        <f>($H$27)</f>
        <v>603.029272828</v>
      </c>
      <c r="F177" s="213">
        <v>2</v>
      </c>
      <c r="G177" s="18">
        <v>6</v>
      </c>
      <c r="H177" s="62">
        <f t="shared" si="15"/>
        <v>0.20100975760933334</v>
      </c>
      <c r="I177" s="64">
        <f t="shared" si="16"/>
        <v>2.0100975760933335</v>
      </c>
      <c r="J177" s="62"/>
      <c r="K177" s="5"/>
      <c r="L177" s="5"/>
      <c r="M177" s="5"/>
    </row>
    <row r="178" spans="1:13" ht="12.75">
      <c r="A178" s="5"/>
      <c r="B178" s="14" t="s">
        <v>93</v>
      </c>
      <c r="C178" s="12"/>
      <c r="D178" s="61">
        <f>($G$28)</f>
        <v>250.29132430319996</v>
      </c>
      <c r="E178" s="94">
        <f>($H$28)</f>
        <v>2502.9132430319996</v>
      </c>
      <c r="F178" s="213">
        <v>2</v>
      </c>
      <c r="G178" s="18">
        <v>6</v>
      </c>
      <c r="H178" s="62">
        <f t="shared" si="15"/>
        <v>0.8343044143439998</v>
      </c>
      <c r="I178" s="64">
        <f t="shared" si="16"/>
        <v>8.343044143439998</v>
      </c>
      <c r="J178" s="62"/>
      <c r="K178" s="5"/>
      <c r="L178" s="5"/>
      <c r="M178" s="5"/>
    </row>
    <row r="179" spans="1:13" ht="12.75">
      <c r="A179" s="5"/>
      <c r="B179" s="14" t="s">
        <v>94</v>
      </c>
      <c r="C179" s="12"/>
      <c r="D179" s="61">
        <f>($G$29)</f>
        <v>250.29132430319996</v>
      </c>
      <c r="E179" s="62">
        <f>($H$29)</f>
        <v>2502.9132430319996</v>
      </c>
      <c r="F179" s="213">
        <v>2</v>
      </c>
      <c r="G179" s="18">
        <v>6</v>
      </c>
      <c r="H179" s="62">
        <f t="shared" si="15"/>
        <v>0.8343044143439998</v>
      </c>
      <c r="I179" s="64">
        <f t="shared" si="16"/>
        <v>8.343044143439998</v>
      </c>
      <c r="J179" s="62"/>
      <c r="K179" s="5"/>
      <c r="L179" s="5"/>
      <c r="M179" s="5"/>
    </row>
    <row r="180" spans="1:13" ht="12.75">
      <c r="A180" s="5"/>
      <c r="B180" s="14" t="s">
        <v>95</v>
      </c>
      <c r="C180" s="12"/>
      <c r="D180" s="61">
        <f>($G$30)</f>
        <v>417.1522071719999</v>
      </c>
      <c r="E180" s="94">
        <f>($H$30)</f>
        <v>4171.522071719999</v>
      </c>
      <c r="F180" s="213">
        <v>2</v>
      </c>
      <c r="G180" s="99">
        <v>6</v>
      </c>
      <c r="H180" s="62">
        <f t="shared" si="15"/>
        <v>1.3905073572399997</v>
      </c>
      <c r="I180" s="64">
        <f t="shared" si="16"/>
        <v>13.905073572399997</v>
      </c>
      <c r="J180" s="62"/>
      <c r="K180" s="5"/>
      <c r="L180" s="5"/>
      <c r="M180" s="5"/>
    </row>
    <row r="181" spans="1:13" ht="12.75">
      <c r="A181" s="5"/>
      <c r="B181" s="14" t="s">
        <v>96</v>
      </c>
      <c r="C181" s="12"/>
      <c r="D181" s="61">
        <f>($G$31)</f>
        <v>917.7348557783998</v>
      </c>
      <c r="E181" s="94">
        <f>($H$31)</f>
        <v>9177.348557783998</v>
      </c>
      <c r="F181" s="213">
        <v>2</v>
      </c>
      <c r="G181" s="99">
        <v>6</v>
      </c>
      <c r="H181" s="62">
        <f t="shared" si="15"/>
        <v>3.0591161859279996</v>
      </c>
      <c r="I181" s="64">
        <f t="shared" si="16"/>
        <v>30.591161859279993</v>
      </c>
      <c r="J181" s="62"/>
      <c r="K181" s="5"/>
      <c r="L181" s="5"/>
      <c r="M181" s="5"/>
    </row>
    <row r="182" spans="1:13" ht="12.75">
      <c r="A182" s="5"/>
      <c r="B182" s="14" t="s">
        <v>147</v>
      </c>
      <c r="C182" s="12"/>
      <c r="D182" s="95">
        <f>($G$32)</f>
        <v>1334.8870629504</v>
      </c>
      <c r="E182" s="96">
        <f>($H$32)</f>
        <v>6674.435314752</v>
      </c>
      <c r="F182" s="213">
        <v>2</v>
      </c>
      <c r="G182" s="62">
        <v>6</v>
      </c>
      <c r="H182" s="62">
        <f t="shared" si="15"/>
        <v>4.449623543167999</v>
      </c>
      <c r="I182" s="64">
        <f t="shared" si="16"/>
        <v>22.24811771584</v>
      </c>
      <c r="J182" s="62"/>
      <c r="K182" s="5"/>
      <c r="L182" s="5"/>
      <c r="M182" s="5"/>
    </row>
    <row r="183" spans="1:13" ht="13.5" thickBot="1">
      <c r="A183" s="5"/>
      <c r="B183" s="37" t="s">
        <v>3</v>
      </c>
      <c r="C183" s="38"/>
      <c r="D183" s="97">
        <f>SUM(D169:D182)</f>
        <v>11427.0277465792</v>
      </c>
      <c r="E183" s="67">
        <f>SUM(E169:E182)</f>
        <v>57376.099016656</v>
      </c>
      <c r="F183" s="81"/>
      <c r="G183" s="67"/>
      <c r="H183" s="67">
        <f>SUM(H169:H182)</f>
        <v>38.090092488597335</v>
      </c>
      <c r="I183" s="69">
        <f>SUM(I169:I182)</f>
        <v>191.2536633888533</v>
      </c>
      <c r="J183" s="62"/>
      <c r="K183" s="5"/>
      <c r="L183" s="5"/>
      <c r="M183" s="5"/>
    </row>
    <row r="184" spans="1:13" ht="12.75">
      <c r="A184" s="5"/>
      <c r="B184" s="43" t="s">
        <v>156</v>
      </c>
      <c r="C184" s="12"/>
      <c r="D184" s="62"/>
      <c r="E184" s="62"/>
      <c r="F184" s="63"/>
      <c r="G184" s="62"/>
      <c r="H184" s="62"/>
      <c r="I184" s="62"/>
      <c r="J184" s="62"/>
      <c r="K184" s="5"/>
      <c r="L184" s="5"/>
      <c r="M184" s="5"/>
    </row>
    <row r="185" spans="1:13" ht="12.75">
      <c r="A185" s="5"/>
      <c r="B185" s="43" t="s">
        <v>178</v>
      </c>
      <c r="C185" s="12"/>
      <c r="D185" s="62"/>
      <c r="E185" s="62"/>
      <c r="F185" s="63"/>
      <c r="G185" s="62"/>
      <c r="H185" s="62"/>
      <c r="I185" s="62"/>
      <c r="J185" s="62"/>
      <c r="K185" s="5"/>
      <c r="L185" s="5"/>
      <c r="M185" s="5"/>
    </row>
    <row r="186" spans="1:13" ht="12.75">
      <c r="A186" s="5"/>
      <c r="B186" s="43" t="s">
        <v>177</v>
      </c>
      <c r="C186" s="12"/>
      <c r="D186" s="62"/>
      <c r="E186" s="62"/>
      <c r="F186" s="63"/>
      <c r="G186" s="62"/>
      <c r="H186" s="62"/>
      <c r="I186" s="62"/>
      <c r="J186" s="62"/>
      <c r="K186" s="5"/>
      <c r="L186" s="5"/>
      <c r="M186" s="5"/>
    </row>
    <row r="187" spans="1:13" ht="12.75">
      <c r="A187" s="5"/>
      <c r="B187" s="43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ht="15.75">
      <c r="A189" s="7" t="s">
        <v>15</v>
      </c>
      <c r="B189" s="46" t="s">
        <v>194</v>
      </c>
      <c r="C189" s="47"/>
      <c r="D189" s="47"/>
      <c r="E189" s="100"/>
      <c r="F189" s="47"/>
      <c r="G189" s="47"/>
      <c r="H189" s="47"/>
      <c r="I189" s="47"/>
      <c r="J189" s="5"/>
      <c r="K189" s="5"/>
      <c r="L189" s="5"/>
      <c r="M189" s="5"/>
    </row>
    <row r="190" spans="1:13" ht="13.5" thickBot="1">
      <c r="A190" s="5"/>
      <c r="B190" s="101" t="s">
        <v>195</v>
      </c>
      <c r="C190" s="47"/>
      <c r="D190" s="47"/>
      <c r="E190" s="47"/>
      <c r="F190" s="47"/>
      <c r="G190" s="47"/>
      <c r="H190" s="47"/>
      <c r="I190" s="47"/>
      <c r="J190" s="5"/>
      <c r="K190" s="5"/>
      <c r="L190" s="5"/>
      <c r="M190" s="5"/>
    </row>
    <row r="191" spans="1:13" ht="12.75">
      <c r="A191" s="5"/>
      <c r="B191" s="102" t="s">
        <v>14</v>
      </c>
      <c r="C191" s="103" t="s">
        <v>16</v>
      </c>
      <c r="D191" s="103" t="s">
        <v>17</v>
      </c>
      <c r="E191" s="103" t="s">
        <v>18</v>
      </c>
      <c r="F191" s="103" t="s">
        <v>19</v>
      </c>
      <c r="G191" s="104" t="s">
        <v>20</v>
      </c>
      <c r="H191" s="105" t="s">
        <v>83</v>
      </c>
      <c r="I191" s="106" t="s">
        <v>21</v>
      </c>
      <c r="J191" s="88"/>
      <c r="K191" s="5"/>
      <c r="L191" s="5"/>
      <c r="M191" s="5"/>
    </row>
    <row r="192" spans="1:13" ht="12.75">
      <c r="A192" s="5"/>
      <c r="B192" s="11" t="s">
        <v>22</v>
      </c>
      <c r="C192" s="12"/>
      <c r="D192" s="70" t="s">
        <v>23</v>
      </c>
      <c r="E192" s="70" t="s">
        <v>24</v>
      </c>
      <c r="F192" s="70" t="s">
        <v>25</v>
      </c>
      <c r="G192" s="107"/>
      <c r="H192" s="108" t="s">
        <v>26</v>
      </c>
      <c r="I192" s="13"/>
      <c r="J192" s="5"/>
      <c r="K192" s="5"/>
      <c r="L192" s="5"/>
      <c r="M192" s="5"/>
    </row>
    <row r="193" spans="1:13" ht="13.5" thickBot="1">
      <c r="A193" s="5"/>
      <c r="B193" s="14"/>
      <c r="C193" s="12"/>
      <c r="D193" s="70"/>
      <c r="E193" s="70" t="s">
        <v>27</v>
      </c>
      <c r="F193" s="12"/>
      <c r="G193" s="109"/>
      <c r="H193" s="108" t="s">
        <v>28</v>
      </c>
      <c r="I193" s="13"/>
      <c r="J193" s="5"/>
      <c r="K193" s="5"/>
      <c r="L193" s="5"/>
      <c r="M193" s="5"/>
    </row>
    <row r="194" spans="1:13" ht="13.5" thickBot="1">
      <c r="A194" s="102" t="s">
        <v>63</v>
      </c>
      <c r="B194" s="44">
        <f>($G$64)</f>
        <v>9718.300774826399</v>
      </c>
      <c r="C194" s="44">
        <f>(B194/264)</f>
        <v>36.81174535919091</v>
      </c>
      <c r="D194" s="18">
        <v>264</v>
      </c>
      <c r="E194" s="18">
        <v>225</v>
      </c>
      <c r="F194" s="213">
        <v>12</v>
      </c>
      <c r="G194" s="110">
        <f>(C194/F194)*(D194/E194)</f>
        <v>3.599370657343111</v>
      </c>
      <c r="H194" s="111">
        <f>(G194*(30/100))</f>
        <v>1.0798111972029332</v>
      </c>
      <c r="I194" s="112">
        <f>(G194+H194)</f>
        <v>4.679181854546044</v>
      </c>
      <c r="J194" s="5"/>
      <c r="K194" s="5"/>
      <c r="L194" s="5"/>
      <c r="M194" s="5"/>
    </row>
    <row r="195" spans="1:13" ht="13.5" thickBot="1">
      <c r="A195" s="113" t="s">
        <v>64</v>
      </c>
      <c r="B195" s="114">
        <f>($H$64)</f>
        <v>30115.698053256</v>
      </c>
      <c r="C195" s="114">
        <f>(B195/264)</f>
        <v>114.07461383809091</v>
      </c>
      <c r="D195" s="115">
        <v>264</v>
      </c>
      <c r="E195" s="115">
        <v>225</v>
      </c>
      <c r="F195" s="213">
        <v>12</v>
      </c>
      <c r="G195" s="116">
        <f>(C195/F195)*(D195/E195)</f>
        <v>11.153962241946667</v>
      </c>
      <c r="H195" s="111">
        <f>(G195*(30/100))</f>
        <v>3.346188672584</v>
      </c>
      <c r="I195" s="112">
        <f>(G195+H195)</f>
        <v>14.500150914530668</v>
      </c>
      <c r="J195" s="5"/>
      <c r="K195" s="5"/>
      <c r="L195" s="5"/>
      <c r="M195" s="5"/>
    </row>
    <row r="196" spans="1:13" ht="12.75">
      <c r="A196" s="5"/>
      <c r="B196" s="117" t="s">
        <v>29</v>
      </c>
      <c r="C196" s="118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ht="12.75">
      <c r="A197" s="5"/>
      <c r="B197" s="117" t="s">
        <v>65</v>
      </c>
      <c r="C197" s="118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ht="12.75">
      <c r="A198" s="5"/>
      <c r="B198" s="117" t="s">
        <v>159</v>
      </c>
      <c r="C198" s="118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ht="12.75">
      <c r="A199" s="5"/>
      <c r="B199" s="5"/>
      <c r="C199" s="119" t="s">
        <v>30</v>
      </c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ht="12.75">
      <c r="A200" s="5"/>
      <c r="B200" s="5"/>
      <c r="C200" s="119" t="s">
        <v>160</v>
      </c>
      <c r="D200" s="120"/>
      <c r="E200" s="120"/>
      <c r="F200" s="120"/>
      <c r="G200" s="5"/>
      <c r="H200" s="5"/>
      <c r="I200" s="5"/>
      <c r="J200" s="5"/>
      <c r="K200" s="5"/>
      <c r="L200" s="5"/>
      <c r="M200" s="5"/>
    </row>
    <row r="201" spans="1:13" ht="12.75">
      <c r="A201" s="5"/>
      <c r="B201" s="5"/>
      <c r="C201" s="85" t="s">
        <v>161</v>
      </c>
      <c r="D201" s="120"/>
      <c r="E201" s="120"/>
      <c r="F201" s="120"/>
      <c r="G201" s="5"/>
      <c r="H201" s="5"/>
      <c r="I201" s="5"/>
      <c r="J201" s="5"/>
      <c r="K201" s="5"/>
      <c r="L201" s="5"/>
      <c r="M201" s="5"/>
    </row>
    <row r="202" spans="1:13" ht="12.75">
      <c r="A202" s="5"/>
      <c r="B202" s="5"/>
      <c r="C202" s="85" t="s">
        <v>162</v>
      </c>
      <c r="D202" s="120"/>
      <c r="E202" s="120"/>
      <c r="F202" s="120"/>
      <c r="G202" s="5"/>
      <c r="H202" s="5"/>
      <c r="I202" s="5"/>
      <c r="J202" s="5"/>
      <c r="K202" s="5"/>
      <c r="L202" s="5"/>
      <c r="M202" s="5"/>
    </row>
    <row r="203" spans="1:13" ht="12.75">
      <c r="A203" s="5"/>
      <c r="B203" s="5"/>
      <c r="C203" s="85" t="s">
        <v>164</v>
      </c>
      <c r="D203" s="120"/>
      <c r="E203" s="120"/>
      <c r="F203" s="120"/>
      <c r="G203" s="5"/>
      <c r="H203" s="5"/>
      <c r="I203" s="5"/>
      <c r="J203" s="5"/>
      <c r="K203" s="5"/>
      <c r="L203" s="5"/>
      <c r="M203" s="5"/>
    </row>
    <row r="204" spans="1:13" ht="12.75">
      <c r="A204" s="5"/>
      <c r="B204" s="5" t="s">
        <v>31</v>
      </c>
      <c r="C204" s="117" t="s">
        <v>163</v>
      </c>
      <c r="D204" s="120"/>
      <c r="E204" s="120"/>
      <c r="F204" s="120"/>
      <c r="G204" s="5"/>
      <c r="H204" s="5"/>
      <c r="I204" s="5"/>
      <c r="J204" s="5"/>
      <c r="K204" s="5"/>
      <c r="L204" s="5"/>
      <c r="M204" s="5"/>
    </row>
    <row r="205" spans="1:13" ht="12.75">
      <c r="A205" s="5"/>
      <c r="B205" s="5" t="s">
        <v>66</v>
      </c>
      <c r="C205" s="5"/>
      <c r="D205" s="120"/>
      <c r="E205" s="120"/>
      <c r="F205" s="120"/>
      <c r="G205" s="5"/>
      <c r="H205" s="5"/>
      <c r="I205" s="5"/>
      <c r="J205" s="5"/>
      <c r="K205" s="5"/>
      <c r="L205" s="5"/>
      <c r="M205" s="5"/>
    </row>
    <row r="206" spans="1:13" ht="12.75">
      <c r="A206" s="5"/>
      <c r="B206" s="5" t="s">
        <v>84</v>
      </c>
      <c r="C206" s="5"/>
      <c r="D206" s="120"/>
      <c r="E206" s="120"/>
      <c r="F206" s="120"/>
      <c r="G206" s="5"/>
      <c r="H206" s="5"/>
      <c r="I206" s="5"/>
      <c r="J206" s="5"/>
      <c r="K206" s="5"/>
      <c r="L206" s="5"/>
      <c r="M206" s="5"/>
    </row>
    <row r="207" spans="1:13" ht="12.75">
      <c r="A207" s="5"/>
      <c r="B207" s="20"/>
      <c r="C207" s="5"/>
      <c r="D207" s="120"/>
      <c r="E207" s="120"/>
      <c r="F207" s="120"/>
      <c r="G207" s="5"/>
      <c r="H207" s="5"/>
      <c r="I207" s="5"/>
      <c r="J207" s="5"/>
      <c r="K207" s="5"/>
      <c r="L207" s="5"/>
      <c r="M207" s="5"/>
    </row>
    <row r="208" spans="1:13" ht="13.5" thickBot="1">
      <c r="A208" s="5"/>
      <c r="B208" s="101" t="s">
        <v>120</v>
      </c>
      <c r="C208" s="121"/>
      <c r="D208" s="122"/>
      <c r="E208" s="122"/>
      <c r="F208" s="122"/>
      <c r="G208" s="47"/>
      <c r="H208" s="47"/>
      <c r="I208" s="47"/>
      <c r="J208" s="47"/>
      <c r="K208" s="5"/>
      <c r="L208" s="5"/>
      <c r="M208" s="70"/>
    </row>
    <row r="209" spans="1:13" ht="12.75">
      <c r="A209" s="5"/>
      <c r="B209" s="102" t="s">
        <v>32</v>
      </c>
      <c r="C209" s="103" t="s">
        <v>33</v>
      </c>
      <c r="D209" s="103" t="s">
        <v>34</v>
      </c>
      <c r="E209" s="103" t="s">
        <v>35</v>
      </c>
      <c r="F209" s="103" t="s">
        <v>36</v>
      </c>
      <c r="G209" s="103" t="s">
        <v>79</v>
      </c>
      <c r="H209" s="103"/>
      <c r="I209" s="103" t="s">
        <v>39</v>
      </c>
      <c r="J209" s="106" t="s">
        <v>21</v>
      </c>
      <c r="K209" s="5"/>
      <c r="L209" s="5"/>
      <c r="M209" s="70"/>
    </row>
    <row r="210" spans="1:13" ht="13.5" thickBot="1">
      <c r="A210" s="5"/>
      <c r="B210" s="11" t="s">
        <v>40</v>
      </c>
      <c r="C210" s="70" t="s">
        <v>41</v>
      </c>
      <c r="D210" s="70"/>
      <c r="E210" s="70"/>
      <c r="F210" s="70"/>
      <c r="G210" s="70"/>
      <c r="H210" s="70"/>
      <c r="I210" s="70"/>
      <c r="J210" s="59"/>
      <c r="K210" s="5"/>
      <c r="L210" s="5"/>
      <c r="M210" s="70"/>
    </row>
    <row r="211" spans="1:13" ht="12.75">
      <c r="A211" s="102" t="s">
        <v>63</v>
      </c>
      <c r="B211" s="123">
        <f>(I194*(2/12))</f>
        <v>0.7798636424243407</v>
      </c>
      <c r="C211" s="123">
        <f>(I194*(5/12))</f>
        <v>1.949659106060852</v>
      </c>
      <c r="D211" s="79">
        <f>(I194*(0.75/12))</f>
        <v>0.2924488659091278</v>
      </c>
      <c r="E211" s="79">
        <f>(I194*(1.5/12))</f>
        <v>0.5848977318182556</v>
      </c>
      <c r="F211" s="79">
        <f>(I194*(1/12))</f>
        <v>0.38993182121217035</v>
      </c>
      <c r="G211" s="79">
        <f>(I194*(1/12))</f>
        <v>0.38993182121217035</v>
      </c>
      <c r="H211" s="123"/>
      <c r="I211" s="123">
        <f>(I194*(0.75/12))</f>
        <v>0.2924488659091278</v>
      </c>
      <c r="J211" s="124">
        <f>(I211+H211+G211+F211+E211+D211+C211+B211)</f>
        <v>4.679181854546044</v>
      </c>
      <c r="K211" s="5"/>
      <c r="L211" s="5"/>
      <c r="M211" s="70"/>
    </row>
    <row r="212" spans="1:13" ht="13.5" thickBot="1">
      <c r="A212" s="113" t="s">
        <v>64</v>
      </c>
      <c r="B212" s="125">
        <f>(I195*(2/12))</f>
        <v>2.4166918190884443</v>
      </c>
      <c r="C212" s="125">
        <f>(I195*(5/12))</f>
        <v>6.041729547721112</v>
      </c>
      <c r="D212" s="126">
        <f>(I195*(0.75/12))</f>
        <v>0.9062594321581667</v>
      </c>
      <c r="E212" s="126">
        <f>(I195*(1.5/12))</f>
        <v>1.8125188643163335</v>
      </c>
      <c r="F212" s="126">
        <f>(I195*(1/12))</f>
        <v>1.2083459095442222</v>
      </c>
      <c r="G212" s="126">
        <f>(I195*(1/12))</f>
        <v>1.2083459095442222</v>
      </c>
      <c r="H212" s="125"/>
      <c r="I212" s="125">
        <f>(I195*(0.75/12))</f>
        <v>0.9062594321581667</v>
      </c>
      <c r="J212" s="112">
        <f>(I212+H212+G212+F212+E212+D212+C212+B212)</f>
        <v>14.500150914530668</v>
      </c>
      <c r="K212" s="5"/>
      <c r="L212" s="5"/>
      <c r="M212" s="18"/>
    </row>
    <row r="213" spans="1:13" ht="12.75">
      <c r="A213" s="5"/>
      <c r="B213" s="5" t="s">
        <v>67</v>
      </c>
      <c r="C213" s="43"/>
      <c r="D213" s="120"/>
      <c r="E213" s="120"/>
      <c r="F213" s="120"/>
      <c r="G213" s="5"/>
      <c r="H213" s="5"/>
      <c r="I213" s="5"/>
      <c r="J213" s="5"/>
      <c r="K213" s="5"/>
      <c r="L213" s="5"/>
      <c r="M213" s="12"/>
    </row>
    <row r="214" spans="1:13" ht="12.75">
      <c r="A214" s="5"/>
      <c r="B214" s="5" t="s">
        <v>42</v>
      </c>
      <c r="C214" s="118"/>
      <c r="D214" s="5"/>
      <c r="E214" s="5"/>
      <c r="F214" s="5"/>
      <c r="G214" s="5"/>
      <c r="H214" s="5"/>
      <c r="I214" s="5"/>
      <c r="J214" s="5"/>
      <c r="K214" s="5"/>
      <c r="L214" s="5"/>
      <c r="M214" s="12"/>
    </row>
    <row r="215" spans="1:13" ht="12.75">
      <c r="A215" s="5"/>
      <c r="B215" s="5" t="s">
        <v>80</v>
      </c>
      <c r="C215" s="118"/>
      <c r="D215" s="5"/>
      <c r="E215" s="5"/>
      <c r="F215" s="5"/>
      <c r="G215" s="5"/>
      <c r="H215" s="5"/>
      <c r="I215" s="5"/>
      <c r="J215" s="5"/>
      <c r="K215" s="5"/>
      <c r="L215" s="5"/>
      <c r="M215" s="12"/>
    </row>
    <row r="216" spans="1:13" ht="12.75">
      <c r="A216" s="5"/>
      <c r="B216" s="5"/>
      <c r="C216" s="118"/>
      <c r="D216" s="5"/>
      <c r="E216" s="5"/>
      <c r="F216" s="5"/>
      <c r="G216" s="5"/>
      <c r="H216" s="5"/>
      <c r="I216" s="5"/>
      <c r="J216" s="5"/>
      <c r="K216" s="5"/>
      <c r="L216" s="5"/>
      <c r="M216" s="12"/>
    </row>
    <row r="217" spans="1:13" ht="13.5" thickBot="1">
      <c r="A217" s="5"/>
      <c r="B217" s="101" t="s">
        <v>196</v>
      </c>
      <c r="C217" s="127"/>
      <c r="D217" s="47"/>
      <c r="E217" s="47"/>
      <c r="F217" s="47"/>
      <c r="G217" s="47"/>
      <c r="H217" s="5"/>
      <c r="I217" s="5"/>
      <c r="J217" s="5"/>
      <c r="K217" s="5"/>
      <c r="L217" s="5"/>
      <c r="M217" s="12"/>
    </row>
    <row r="218" spans="1:13" ht="12.75">
      <c r="A218" s="5"/>
      <c r="B218" s="105" t="s">
        <v>43</v>
      </c>
      <c r="C218" s="128" t="s">
        <v>122</v>
      </c>
      <c r="D218" s="128" t="s">
        <v>39</v>
      </c>
      <c r="E218" s="128" t="s">
        <v>44</v>
      </c>
      <c r="F218" s="128" t="s">
        <v>68</v>
      </c>
      <c r="G218" s="129" t="s">
        <v>21</v>
      </c>
      <c r="H218" s="5"/>
      <c r="I218" s="26"/>
      <c r="J218" s="26"/>
      <c r="K218" s="5"/>
      <c r="L218" s="5"/>
      <c r="M218" s="12"/>
    </row>
    <row r="219" spans="1:13" ht="13.5" thickBot="1">
      <c r="A219" s="5"/>
      <c r="B219" s="130"/>
      <c r="C219" s="26" t="s">
        <v>123</v>
      </c>
      <c r="D219" s="26"/>
      <c r="E219" s="26"/>
      <c r="F219" s="26" t="s">
        <v>41</v>
      </c>
      <c r="G219" s="131"/>
      <c r="H219" s="5"/>
      <c r="I219" s="26"/>
      <c r="J219" s="26"/>
      <c r="K219" s="5"/>
      <c r="L219" s="5"/>
      <c r="M219" s="12"/>
    </row>
    <row r="220" spans="1:13" ht="12.75">
      <c r="A220" s="102" t="s">
        <v>63</v>
      </c>
      <c r="B220" s="44">
        <f>($I$86)</f>
        <v>0.7258227201678082</v>
      </c>
      <c r="C220" s="79">
        <f>(B220*(1/20))</f>
        <v>0.036291136008390415</v>
      </c>
      <c r="D220" s="79">
        <f>(B220*(1/60))</f>
        <v>0.012097045336130137</v>
      </c>
      <c r="E220" s="79">
        <f>(B220*(1/30))</f>
        <v>0.024194090672260273</v>
      </c>
      <c r="F220" s="79">
        <f>(B220*(1/2))</f>
        <v>0.3629113600839041</v>
      </c>
      <c r="G220" s="132">
        <f>SUM(C220:F220)</f>
        <v>0.4354936321006849</v>
      </c>
      <c r="H220" s="5"/>
      <c r="I220" s="26"/>
      <c r="J220" s="26"/>
      <c r="K220" s="5"/>
      <c r="L220" s="5"/>
      <c r="M220" s="12"/>
    </row>
    <row r="221" spans="1:13" ht="13.5" thickBot="1">
      <c r="A221" s="113" t="s">
        <v>64</v>
      </c>
      <c r="B221" s="114">
        <f>($J$86)</f>
        <v>1.4516454403356165</v>
      </c>
      <c r="C221" s="126">
        <f>(B221*(1/20))</f>
        <v>0.07258227201678083</v>
      </c>
      <c r="D221" s="126">
        <f>(B221*(1/60))</f>
        <v>0.024194090672260273</v>
      </c>
      <c r="E221" s="126">
        <f>(B221*(1/30))</f>
        <v>0.048388181344520546</v>
      </c>
      <c r="F221" s="126">
        <f>(B221*(1/2))</f>
        <v>0.7258227201678082</v>
      </c>
      <c r="G221" s="133">
        <f>SUM(C221:F221)</f>
        <v>0.8709872642013698</v>
      </c>
      <c r="H221" s="5"/>
      <c r="I221" s="44"/>
      <c r="J221" s="44"/>
      <c r="K221" s="5"/>
      <c r="L221" s="5"/>
      <c r="M221" s="12"/>
    </row>
    <row r="222" spans="1:13" ht="12.75">
      <c r="A222" s="5"/>
      <c r="B222" s="5" t="s">
        <v>124</v>
      </c>
      <c r="C222" s="18"/>
      <c r="D222" s="18"/>
      <c r="E222" s="18"/>
      <c r="F222" s="18"/>
      <c r="G222" s="18"/>
      <c r="H222" s="18"/>
      <c r="I222" s="44"/>
      <c r="J222" s="44"/>
      <c r="K222" s="5"/>
      <c r="L222" s="5"/>
      <c r="M222" s="12"/>
    </row>
    <row r="223" spans="1:13" ht="12.75">
      <c r="A223" s="5"/>
      <c r="B223" s="5" t="s">
        <v>165</v>
      </c>
      <c r="C223" s="12"/>
      <c r="D223" s="12"/>
      <c r="E223" s="12"/>
      <c r="F223" s="12"/>
      <c r="G223" s="5"/>
      <c r="H223" s="12"/>
      <c r="I223" s="18"/>
      <c r="J223" s="5"/>
      <c r="K223" s="5"/>
      <c r="L223" s="5"/>
      <c r="M223" s="12"/>
    </row>
    <row r="224" spans="1:13" ht="12.75">
      <c r="A224" s="5"/>
      <c r="B224" s="20"/>
      <c r="C224" s="12"/>
      <c r="D224" s="12"/>
      <c r="E224" s="12"/>
      <c r="F224" s="12"/>
      <c r="G224" s="5"/>
      <c r="H224" s="12"/>
      <c r="I224" s="18"/>
      <c r="J224" s="5"/>
      <c r="K224" s="5"/>
      <c r="L224" s="5"/>
      <c r="M224" s="12"/>
    </row>
    <row r="225" spans="1:13" ht="13.5" thickBot="1">
      <c r="A225" s="5"/>
      <c r="B225" s="101" t="s">
        <v>197</v>
      </c>
      <c r="C225" s="47"/>
      <c r="D225" s="47"/>
      <c r="E225" s="47"/>
      <c r="F225" s="47"/>
      <c r="G225" s="47"/>
      <c r="H225" s="47"/>
      <c r="I225" s="47"/>
      <c r="J225" s="5"/>
      <c r="K225" s="5"/>
      <c r="L225" s="5"/>
      <c r="M225" s="12"/>
    </row>
    <row r="226" spans="1:13" ht="12.75">
      <c r="A226" s="5"/>
      <c r="B226" s="102" t="s">
        <v>14</v>
      </c>
      <c r="C226" s="103" t="s">
        <v>16</v>
      </c>
      <c r="D226" s="103" t="s">
        <v>17</v>
      </c>
      <c r="E226" s="103" t="s">
        <v>18</v>
      </c>
      <c r="F226" s="103" t="s">
        <v>19</v>
      </c>
      <c r="G226" s="104" t="s">
        <v>20</v>
      </c>
      <c r="H226" s="105" t="s">
        <v>83</v>
      </c>
      <c r="I226" s="106" t="s">
        <v>21</v>
      </c>
      <c r="J226" s="88"/>
      <c r="K226" s="5"/>
      <c r="L226" s="5"/>
      <c r="M226" s="12"/>
    </row>
    <row r="227" spans="1:13" ht="12.75">
      <c r="A227" s="5"/>
      <c r="B227" s="11" t="s">
        <v>22</v>
      </c>
      <c r="C227" s="12"/>
      <c r="D227" s="70" t="s">
        <v>23</v>
      </c>
      <c r="E227" s="70" t="s">
        <v>24</v>
      </c>
      <c r="F227" s="70" t="s">
        <v>25</v>
      </c>
      <c r="G227" s="107"/>
      <c r="H227" s="108" t="s">
        <v>26</v>
      </c>
      <c r="I227" s="13"/>
      <c r="J227" s="5"/>
      <c r="K227" s="5"/>
      <c r="L227" s="5"/>
      <c r="M227" s="12"/>
    </row>
    <row r="228" spans="1:13" ht="13.5" thickBot="1">
      <c r="A228" s="5"/>
      <c r="B228" s="14"/>
      <c r="C228" s="12"/>
      <c r="D228" s="70"/>
      <c r="E228" s="70" t="s">
        <v>27</v>
      </c>
      <c r="F228" s="12"/>
      <c r="G228" s="109"/>
      <c r="H228" s="108" t="s">
        <v>28</v>
      </c>
      <c r="I228" s="13"/>
      <c r="J228" s="5"/>
      <c r="K228" s="5"/>
      <c r="L228" s="5"/>
      <c r="M228" s="12"/>
    </row>
    <row r="229" spans="1:13" ht="13.5" thickBot="1">
      <c r="A229" s="102" t="s">
        <v>63</v>
      </c>
      <c r="B229" s="44">
        <f>($G$112)</f>
        <v>77619.412033436</v>
      </c>
      <c r="C229" s="44">
        <f>(B229/264)</f>
        <v>294.0129243690758</v>
      </c>
      <c r="D229" s="18">
        <v>264</v>
      </c>
      <c r="E229" s="18">
        <v>225</v>
      </c>
      <c r="F229" s="213">
        <v>10</v>
      </c>
      <c r="G229" s="110">
        <f>(C229/F229)*(D229/E229)</f>
        <v>34.49751645930489</v>
      </c>
      <c r="H229" s="111">
        <f>(G229*(30/100))</f>
        <v>10.349254937791466</v>
      </c>
      <c r="I229" s="112">
        <f>(G229+H229)</f>
        <v>44.846771397096354</v>
      </c>
      <c r="J229" s="5"/>
      <c r="K229" s="5"/>
      <c r="L229" s="5"/>
      <c r="M229" s="12"/>
    </row>
    <row r="230" spans="1:13" ht="13.5" thickBot="1">
      <c r="A230" s="113" t="s">
        <v>64</v>
      </c>
      <c r="B230" s="114">
        <f>($H$112)</f>
        <v>272005.123614344</v>
      </c>
      <c r="C230" s="114">
        <f>(B230/264)</f>
        <v>1030.3224379331211</v>
      </c>
      <c r="D230" s="115">
        <v>264</v>
      </c>
      <c r="E230" s="115">
        <v>225</v>
      </c>
      <c r="F230" s="213">
        <v>10</v>
      </c>
      <c r="G230" s="116">
        <f>(C230/F230)*(D230/E230)</f>
        <v>120.89116605081955</v>
      </c>
      <c r="H230" s="111">
        <f>(G230*(30/100))</f>
        <v>36.267349815245865</v>
      </c>
      <c r="I230" s="112">
        <f>(G230+H230)</f>
        <v>157.15851586606541</v>
      </c>
      <c r="J230" s="5"/>
      <c r="K230" s="5"/>
      <c r="L230" s="5"/>
      <c r="M230" s="12"/>
    </row>
    <row r="231" spans="1:13" ht="12.75">
      <c r="A231" s="5"/>
      <c r="B231" s="117" t="s">
        <v>29</v>
      </c>
      <c r="C231" s="118"/>
      <c r="D231" s="5"/>
      <c r="E231" s="5"/>
      <c r="F231" s="5"/>
      <c r="G231" s="5"/>
      <c r="H231" s="5"/>
      <c r="I231" s="5"/>
      <c r="J231" s="5"/>
      <c r="K231" s="5"/>
      <c r="L231" s="5"/>
      <c r="M231" s="12"/>
    </row>
    <row r="232" spans="1:13" ht="12.75">
      <c r="A232" s="5"/>
      <c r="B232" s="117" t="s">
        <v>65</v>
      </c>
      <c r="C232" s="118"/>
      <c r="D232" s="5"/>
      <c r="E232" s="5"/>
      <c r="F232" s="5"/>
      <c r="G232" s="5"/>
      <c r="H232" s="5"/>
      <c r="I232" s="5"/>
      <c r="J232" s="5"/>
      <c r="K232" s="5"/>
      <c r="L232" s="5"/>
      <c r="M232" s="12"/>
    </row>
    <row r="233" spans="1:13" ht="12.75">
      <c r="A233" s="5"/>
      <c r="B233" s="117" t="s">
        <v>159</v>
      </c>
      <c r="C233" s="118"/>
      <c r="D233" s="5"/>
      <c r="E233" s="5"/>
      <c r="F233" s="5"/>
      <c r="G233" s="5"/>
      <c r="H233" s="5"/>
      <c r="I233" s="5"/>
      <c r="J233" s="5"/>
      <c r="K233" s="5"/>
      <c r="L233" s="5"/>
      <c r="M233" s="12"/>
    </row>
    <row r="234" spans="1:13" ht="12.75">
      <c r="A234" s="5"/>
      <c r="B234" s="5"/>
      <c r="C234" s="119" t="s">
        <v>30</v>
      </c>
      <c r="D234" s="5"/>
      <c r="E234" s="5"/>
      <c r="F234" s="5"/>
      <c r="G234" s="5"/>
      <c r="H234" s="5"/>
      <c r="I234" s="5"/>
      <c r="J234" s="5"/>
      <c r="K234" s="5"/>
      <c r="L234" s="5"/>
      <c r="M234" s="12"/>
    </row>
    <row r="235" spans="1:13" ht="12.75">
      <c r="A235" s="5"/>
      <c r="B235" s="5"/>
      <c r="C235" s="119" t="s">
        <v>160</v>
      </c>
      <c r="D235" s="120"/>
      <c r="E235" s="120"/>
      <c r="F235" s="120"/>
      <c r="G235" s="5"/>
      <c r="H235" s="5"/>
      <c r="I235" s="5"/>
      <c r="J235" s="5"/>
      <c r="K235" s="5"/>
      <c r="L235" s="5"/>
      <c r="M235" s="12"/>
    </row>
    <row r="236" spans="1:13" ht="12.75">
      <c r="A236" s="5"/>
      <c r="B236" s="5"/>
      <c r="C236" s="85" t="s">
        <v>161</v>
      </c>
      <c r="D236" s="120"/>
      <c r="E236" s="120"/>
      <c r="F236" s="120"/>
      <c r="G236" s="5"/>
      <c r="H236" s="5"/>
      <c r="I236" s="5"/>
      <c r="J236" s="5"/>
      <c r="K236" s="5"/>
      <c r="L236" s="5"/>
      <c r="M236" s="12"/>
    </row>
    <row r="237" spans="1:13" ht="12.75">
      <c r="A237" s="5"/>
      <c r="B237" s="5"/>
      <c r="C237" s="85" t="s">
        <v>162</v>
      </c>
      <c r="D237" s="120"/>
      <c r="E237" s="120"/>
      <c r="F237" s="120"/>
      <c r="G237" s="5"/>
      <c r="H237" s="5"/>
      <c r="I237" s="5"/>
      <c r="J237" s="5"/>
      <c r="K237" s="5"/>
      <c r="L237" s="5"/>
      <c r="M237" s="12"/>
    </row>
    <row r="238" spans="1:13" ht="12.75">
      <c r="A238" s="5"/>
      <c r="B238" s="5"/>
      <c r="C238" s="85" t="s">
        <v>208</v>
      </c>
      <c r="D238" s="120"/>
      <c r="E238" s="120"/>
      <c r="F238" s="120"/>
      <c r="G238" s="5"/>
      <c r="H238" s="5"/>
      <c r="I238" s="5"/>
      <c r="J238" s="5"/>
      <c r="K238" s="5"/>
      <c r="L238" s="5"/>
      <c r="M238" s="12"/>
    </row>
    <row r="239" spans="1:13" ht="12.75">
      <c r="A239" s="5"/>
      <c r="B239" s="5" t="s">
        <v>31</v>
      </c>
      <c r="C239" s="117" t="s">
        <v>163</v>
      </c>
      <c r="D239" s="120"/>
      <c r="E239" s="120"/>
      <c r="F239" s="120"/>
      <c r="G239" s="5"/>
      <c r="H239" s="5"/>
      <c r="I239" s="5"/>
      <c r="J239" s="5"/>
      <c r="K239" s="5"/>
      <c r="L239" s="5"/>
      <c r="M239" s="12"/>
    </row>
    <row r="240" spans="1:13" ht="12.75">
      <c r="A240" s="5"/>
      <c r="B240" s="5" t="s">
        <v>66</v>
      </c>
      <c r="C240" s="5"/>
      <c r="D240" s="120"/>
      <c r="E240" s="120"/>
      <c r="F240" s="120"/>
      <c r="G240" s="5"/>
      <c r="H240" s="5"/>
      <c r="I240" s="5"/>
      <c r="J240" s="5"/>
      <c r="K240" s="5"/>
      <c r="L240" s="5"/>
      <c r="M240" s="12"/>
    </row>
    <row r="241" spans="1:13" ht="12.75">
      <c r="A241" s="5"/>
      <c r="B241" s="5" t="s">
        <v>84</v>
      </c>
      <c r="C241" s="5"/>
      <c r="D241" s="120"/>
      <c r="E241" s="120"/>
      <c r="F241" s="120"/>
      <c r="G241" s="5"/>
      <c r="H241" s="5"/>
      <c r="I241" s="5"/>
      <c r="J241" s="5"/>
      <c r="K241" s="5"/>
      <c r="L241" s="5"/>
      <c r="M241" s="12"/>
    </row>
    <row r="242" spans="1:13" ht="12.75">
      <c r="A242" s="5"/>
      <c r="B242" s="20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12"/>
    </row>
    <row r="243" spans="1:13" ht="13.5" thickBot="1">
      <c r="A243" s="5"/>
      <c r="B243" s="101" t="s">
        <v>117</v>
      </c>
      <c r="C243" s="121"/>
      <c r="D243" s="122"/>
      <c r="E243" s="122"/>
      <c r="F243" s="122"/>
      <c r="G243" s="47"/>
      <c r="H243" s="47"/>
      <c r="I243" s="47"/>
      <c r="J243" s="47"/>
      <c r="K243" s="5"/>
      <c r="L243" s="5"/>
      <c r="M243" s="70"/>
    </row>
    <row r="244" spans="1:13" ht="12.75">
      <c r="A244" s="5"/>
      <c r="B244" s="102" t="s">
        <v>32</v>
      </c>
      <c r="C244" s="103" t="s">
        <v>33</v>
      </c>
      <c r="D244" s="103" t="s">
        <v>34</v>
      </c>
      <c r="E244" s="103" t="s">
        <v>35</v>
      </c>
      <c r="F244" s="103" t="s">
        <v>36</v>
      </c>
      <c r="G244" s="103" t="s">
        <v>79</v>
      </c>
      <c r="H244" s="103"/>
      <c r="I244" s="103" t="s">
        <v>39</v>
      </c>
      <c r="J244" s="106" t="s">
        <v>21</v>
      </c>
      <c r="K244" s="5"/>
      <c r="L244" s="5"/>
      <c r="M244" s="26"/>
    </row>
    <row r="245" spans="1:13" ht="13.5" thickBot="1">
      <c r="A245" s="5"/>
      <c r="B245" s="11" t="s">
        <v>40</v>
      </c>
      <c r="C245" s="70" t="s">
        <v>41</v>
      </c>
      <c r="D245" s="70"/>
      <c r="E245" s="70"/>
      <c r="F245" s="70"/>
      <c r="G245" s="70"/>
      <c r="H245" s="70"/>
      <c r="I245" s="70"/>
      <c r="J245" s="59"/>
      <c r="K245" s="5"/>
      <c r="L245" s="5"/>
      <c r="M245" s="12"/>
    </row>
    <row r="246" spans="1:13" ht="12.75">
      <c r="A246" s="102" t="s">
        <v>63</v>
      </c>
      <c r="B246" s="123">
        <f>(I229*(2/12))</f>
        <v>7.474461899516059</v>
      </c>
      <c r="C246" s="123">
        <f>(I229*(5/12))</f>
        <v>18.68615474879015</v>
      </c>
      <c r="D246" s="79">
        <f>(I229*(0.5/12))</f>
        <v>1.8686154748790147</v>
      </c>
      <c r="E246" s="79">
        <f>(I229*(1.5/12))</f>
        <v>5.605846424637044</v>
      </c>
      <c r="F246" s="79">
        <f>(I229*(1/12))</f>
        <v>3.7372309497580294</v>
      </c>
      <c r="G246" s="79">
        <f>(I229*(1/12))</f>
        <v>3.7372309497580294</v>
      </c>
      <c r="H246" s="123"/>
      <c r="I246" s="123">
        <f>(I229*(1/12))</f>
        <v>3.7372309497580294</v>
      </c>
      <c r="J246" s="124">
        <f>(I246+H246+G246+F246+E246+D246+C246+B246)</f>
        <v>44.846771397096354</v>
      </c>
      <c r="K246" s="5"/>
      <c r="L246" s="5"/>
      <c r="M246" s="12"/>
    </row>
    <row r="247" spans="1:13" ht="13.5" thickBot="1">
      <c r="A247" s="113" t="s">
        <v>64</v>
      </c>
      <c r="B247" s="125">
        <f>(I230*(2/12))</f>
        <v>26.19308597767757</v>
      </c>
      <c r="C247" s="125">
        <f>(I230*(5/12))</f>
        <v>65.48271494419393</v>
      </c>
      <c r="D247" s="126">
        <f>(I230*(0.5/12))</f>
        <v>6.548271494419392</v>
      </c>
      <c r="E247" s="126">
        <f>(I230*(1.5/12))</f>
        <v>19.644814483258177</v>
      </c>
      <c r="F247" s="126">
        <f>(I230*(1/12))</f>
        <v>13.096542988838785</v>
      </c>
      <c r="G247" s="126">
        <f>(I230*(1/12))</f>
        <v>13.096542988838785</v>
      </c>
      <c r="H247" s="125"/>
      <c r="I247" s="125">
        <f>(I230*(1/12))</f>
        <v>13.096542988838785</v>
      </c>
      <c r="J247" s="112">
        <f>(I247+H247+G247+F247+E247+D247+C247+B247)</f>
        <v>157.15851586606544</v>
      </c>
      <c r="K247" s="5"/>
      <c r="L247" s="5"/>
      <c r="M247" s="44"/>
    </row>
    <row r="248" spans="1:13" ht="12.75">
      <c r="A248" s="5"/>
      <c r="B248" s="5" t="s">
        <v>67</v>
      </c>
      <c r="C248" s="43"/>
      <c r="D248" s="120"/>
      <c r="E248" s="120"/>
      <c r="F248" s="120"/>
      <c r="G248" s="5"/>
      <c r="H248" s="5"/>
      <c r="I248" s="5"/>
      <c r="J248" s="5"/>
      <c r="K248" s="5"/>
      <c r="L248" s="5"/>
      <c r="M248" s="12"/>
    </row>
    <row r="249" spans="1:13" ht="12.75">
      <c r="A249" s="5"/>
      <c r="B249" s="5" t="s">
        <v>42</v>
      </c>
      <c r="C249" s="118"/>
      <c r="D249" s="5"/>
      <c r="E249" s="5"/>
      <c r="F249" s="5"/>
      <c r="G249" s="5"/>
      <c r="H249" s="5"/>
      <c r="I249" s="5"/>
      <c r="J249" s="5"/>
      <c r="K249" s="5"/>
      <c r="L249" s="5"/>
      <c r="M249" s="12"/>
    </row>
    <row r="250" spans="1:13" ht="12.75">
      <c r="A250" s="5"/>
      <c r="B250" s="5" t="s">
        <v>80</v>
      </c>
      <c r="C250" s="118"/>
      <c r="D250" s="5"/>
      <c r="E250" s="5"/>
      <c r="F250" s="5"/>
      <c r="G250" s="5"/>
      <c r="H250" s="5"/>
      <c r="I250" s="5"/>
      <c r="J250" s="5"/>
      <c r="K250" s="5"/>
      <c r="L250" s="5"/>
      <c r="M250" s="12"/>
    </row>
    <row r="251" spans="1:13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12"/>
    </row>
    <row r="252" spans="1:13" ht="13.5" thickBot="1">
      <c r="A252" s="5"/>
      <c r="B252" s="101" t="s">
        <v>188</v>
      </c>
      <c r="C252" s="47"/>
      <c r="D252" s="47"/>
      <c r="E252" s="47"/>
      <c r="F252" s="47"/>
      <c r="G252" s="47"/>
      <c r="H252" s="47"/>
      <c r="I252" s="47"/>
      <c r="J252" s="5"/>
      <c r="K252" s="5"/>
      <c r="L252" s="5"/>
      <c r="M252" s="12"/>
    </row>
    <row r="253" spans="1:13" ht="12.75">
      <c r="A253" s="5"/>
      <c r="B253" s="102" t="s">
        <v>14</v>
      </c>
      <c r="C253" s="103" t="s">
        <v>16</v>
      </c>
      <c r="D253" s="103" t="s">
        <v>17</v>
      </c>
      <c r="E253" s="103" t="s">
        <v>18</v>
      </c>
      <c r="F253" s="103" t="s">
        <v>19</v>
      </c>
      <c r="G253" s="104" t="s">
        <v>20</v>
      </c>
      <c r="H253" s="105" t="s">
        <v>83</v>
      </c>
      <c r="I253" s="106" t="s">
        <v>21</v>
      </c>
      <c r="J253" s="88"/>
      <c r="K253" s="5"/>
      <c r="L253" s="5"/>
      <c r="M253" s="12"/>
    </row>
    <row r="254" spans="1:13" ht="12.75">
      <c r="A254" s="5"/>
      <c r="B254" s="11" t="s">
        <v>22</v>
      </c>
      <c r="C254" s="12"/>
      <c r="D254" s="70" t="s">
        <v>23</v>
      </c>
      <c r="E254" s="70" t="s">
        <v>24</v>
      </c>
      <c r="F254" s="70" t="s">
        <v>25</v>
      </c>
      <c r="G254" s="107"/>
      <c r="H254" s="108" t="s">
        <v>107</v>
      </c>
      <c r="I254" s="13"/>
      <c r="J254" s="5"/>
      <c r="K254" s="5"/>
      <c r="L254" s="5"/>
      <c r="M254" s="12"/>
    </row>
    <row r="255" spans="1:13" ht="13.5" thickBot="1">
      <c r="A255" s="5"/>
      <c r="B255" s="14"/>
      <c r="C255" s="12"/>
      <c r="D255" s="70"/>
      <c r="E255" s="70" t="s">
        <v>27</v>
      </c>
      <c r="F255" s="12"/>
      <c r="G255" s="109"/>
      <c r="H255" s="108" t="s">
        <v>118</v>
      </c>
      <c r="I255" s="13"/>
      <c r="J255" s="5"/>
      <c r="K255" s="5"/>
      <c r="L255" s="5"/>
      <c r="M255" s="12"/>
    </row>
    <row r="256" spans="1:13" ht="13.5" thickBot="1">
      <c r="A256" s="102" t="s">
        <v>63</v>
      </c>
      <c r="B256" s="44">
        <f>($H$134)</f>
        <v>8768.8173777542</v>
      </c>
      <c r="C256" s="44">
        <f>(B256/264)</f>
        <v>33.21521733997803</v>
      </c>
      <c r="D256" s="18">
        <v>264</v>
      </c>
      <c r="E256" s="18">
        <v>225</v>
      </c>
      <c r="F256" s="213">
        <v>4</v>
      </c>
      <c r="G256" s="110">
        <f>(C256/F256)*(D256/E256)</f>
        <v>9.74313041972689</v>
      </c>
      <c r="H256" s="111">
        <f>(G256*(30/100))</f>
        <v>2.922939125918067</v>
      </c>
      <c r="I256" s="112">
        <f>(G256+H256)</f>
        <v>12.666069545644957</v>
      </c>
      <c r="J256" s="5"/>
      <c r="K256" s="5"/>
      <c r="L256" s="5"/>
      <c r="M256" s="12"/>
    </row>
    <row r="257" spans="1:13" ht="13.5" thickBot="1">
      <c r="A257" s="113" t="s">
        <v>64</v>
      </c>
      <c r="B257" s="114">
        <f>($I$134)</f>
        <v>37468.430643158</v>
      </c>
      <c r="C257" s="114">
        <f>(B257/264)</f>
        <v>141.92587364832573</v>
      </c>
      <c r="D257" s="115">
        <v>264</v>
      </c>
      <c r="E257" s="115">
        <v>225</v>
      </c>
      <c r="F257" s="213">
        <v>4</v>
      </c>
      <c r="G257" s="116">
        <f>(C257/F257)*(D257/E257)</f>
        <v>41.631589603508885</v>
      </c>
      <c r="H257" s="111">
        <f>(G257*(30/100))</f>
        <v>12.489476881052665</v>
      </c>
      <c r="I257" s="112">
        <f>(G257+H257)</f>
        <v>54.12106648456155</v>
      </c>
      <c r="J257" s="5"/>
      <c r="K257" s="5"/>
      <c r="L257" s="5"/>
      <c r="M257" s="12"/>
    </row>
    <row r="258" spans="1:13" ht="12.75">
      <c r="A258" s="5"/>
      <c r="B258" s="117" t="s">
        <v>29</v>
      </c>
      <c r="C258" s="118"/>
      <c r="D258" s="5"/>
      <c r="E258" s="5"/>
      <c r="F258" s="5"/>
      <c r="G258" s="5"/>
      <c r="H258" s="5"/>
      <c r="I258" s="5"/>
      <c r="J258" s="5"/>
      <c r="K258" s="5"/>
      <c r="L258" s="5"/>
      <c r="M258" s="12"/>
    </row>
    <row r="259" spans="1:13" ht="12.75">
      <c r="A259" s="5"/>
      <c r="B259" s="117" t="s">
        <v>65</v>
      </c>
      <c r="C259" s="118"/>
      <c r="D259" s="5"/>
      <c r="E259" s="5"/>
      <c r="F259" s="5"/>
      <c r="G259" s="5"/>
      <c r="H259" s="5"/>
      <c r="I259" s="5"/>
      <c r="J259" s="5"/>
      <c r="K259" s="5"/>
      <c r="L259" s="5"/>
      <c r="M259" s="12"/>
    </row>
    <row r="260" spans="1:13" ht="12.75">
      <c r="A260" s="5"/>
      <c r="B260" s="117" t="s">
        <v>166</v>
      </c>
      <c r="C260" s="118"/>
      <c r="D260" s="5"/>
      <c r="E260" s="5"/>
      <c r="F260" s="5"/>
      <c r="G260" s="5"/>
      <c r="H260" s="5"/>
      <c r="I260" s="5"/>
      <c r="J260" s="5"/>
      <c r="K260" s="5"/>
      <c r="L260" s="5"/>
      <c r="M260" s="12"/>
    </row>
    <row r="261" spans="1:13" ht="12.75">
      <c r="A261" s="5"/>
      <c r="B261" s="5" t="s">
        <v>66</v>
      </c>
      <c r="C261" s="5"/>
      <c r="D261" s="120"/>
      <c r="E261" s="120"/>
      <c r="F261" s="120"/>
      <c r="G261" s="5"/>
      <c r="H261" s="5"/>
      <c r="I261" s="5"/>
      <c r="J261" s="5"/>
      <c r="K261" s="5"/>
      <c r="L261" s="5"/>
      <c r="M261" s="12"/>
    </row>
    <row r="262" spans="1:13" ht="12.75">
      <c r="A262" s="5"/>
      <c r="B262" s="5" t="s">
        <v>84</v>
      </c>
      <c r="C262" s="5"/>
      <c r="D262" s="120"/>
      <c r="E262" s="120"/>
      <c r="F262" s="120"/>
      <c r="G262" s="5"/>
      <c r="H262" s="5"/>
      <c r="I262" s="5"/>
      <c r="J262" s="5"/>
      <c r="K262" s="5"/>
      <c r="L262" s="5"/>
      <c r="M262" s="12"/>
    </row>
    <row r="263" spans="1:13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12"/>
    </row>
    <row r="264" spans="1:13" ht="13.5" thickBot="1">
      <c r="A264" s="5"/>
      <c r="B264" s="101" t="s">
        <v>109</v>
      </c>
      <c r="C264" s="121"/>
      <c r="D264" s="122"/>
      <c r="E264" s="122"/>
      <c r="F264" s="122"/>
      <c r="G264" s="47"/>
      <c r="H264" s="47"/>
      <c r="I264" s="47"/>
      <c r="J264" s="47"/>
      <c r="K264" s="5"/>
      <c r="L264" s="5"/>
      <c r="M264" s="12"/>
    </row>
    <row r="265" spans="1:13" ht="12.75">
      <c r="A265" s="5"/>
      <c r="B265" s="102" t="s">
        <v>32</v>
      </c>
      <c r="C265" s="103" t="s">
        <v>33</v>
      </c>
      <c r="D265" s="103" t="s">
        <v>34</v>
      </c>
      <c r="E265" s="103" t="s">
        <v>35</v>
      </c>
      <c r="F265" s="103" t="s">
        <v>36</v>
      </c>
      <c r="G265" s="103" t="s">
        <v>79</v>
      </c>
      <c r="H265" s="103" t="s">
        <v>38</v>
      </c>
      <c r="I265" s="103" t="s">
        <v>39</v>
      </c>
      <c r="J265" s="106" t="s">
        <v>21</v>
      </c>
      <c r="K265" s="5"/>
      <c r="L265" s="5"/>
      <c r="M265" s="12"/>
    </row>
    <row r="266" spans="1:13" ht="13.5" thickBot="1">
      <c r="A266" s="5"/>
      <c r="B266" s="11" t="s">
        <v>40</v>
      </c>
      <c r="C266" s="70" t="s">
        <v>41</v>
      </c>
      <c r="D266" s="70"/>
      <c r="E266" s="70"/>
      <c r="F266" s="70"/>
      <c r="G266" s="70"/>
      <c r="H266" s="70"/>
      <c r="I266" s="70"/>
      <c r="J266" s="59"/>
      <c r="K266" s="5"/>
      <c r="L266" s="5"/>
      <c r="M266" s="12"/>
    </row>
    <row r="267" spans="1:13" ht="12.75">
      <c r="A267" s="102" t="s">
        <v>63</v>
      </c>
      <c r="B267" s="123">
        <f>(I256*(2/12))</f>
        <v>2.111011590940826</v>
      </c>
      <c r="C267" s="123">
        <f>(I256*(1/12))</f>
        <v>1.055505795470413</v>
      </c>
      <c r="D267" s="79">
        <f>(I256*(0.5/12))</f>
        <v>0.5277528977352065</v>
      </c>
      <c r="E267" s="79">
        <f>(I256*(1.5/12))</f>
        <v>1.5832586932056196</v>
      </c>
      <c r="F267" s="79">
        <f>(I256*(1/12))</f>
        <v>1.055505795470413</v>
      </c>
      <c r="G267" s="79">
        <f>(I256*(1/12))</f>
        <v>1.055505795470413</v>
      </c>
      <c r="H267" s="123">
        <f>(I256*(0.25/12))</f>
        <v>0.26387644886760325</v>
      </c>
      <c r="I267" s="123">
        <f>(I256*(0.75/12))</f>
        <v>0.7916293466028098</v>
      </c>
      <c r="J267" s="124">
        <f>(I267+H267+G267+F267+E267+D267+C267+B267)</f>
        <v>8.444046363763304</v>
      </c>
      <c r="K267" s="5"/>
      <c r="L267" s="5"/>
      <c r="M267" s="12"/>
    </row>
    <row r="268" spans="1:13" ht="13.5" thickBot="1">
      <c r="A268" s="113" t="s">
        <v>64</v>
      </c>
      <c r="B268" s="125">
        <f>(I257*(2/12))</f>
        <v>9.020177747426924</v>
      </c>
      <c r="C268" s="125">
        <f>(I257*(1/12))</f>
        <v>4.510088873713462</v>
      </c>
      <c r="D268" s="126">
        <f>(I257*(0.5/12))</f>
        <v>2.255044436856731</v>
      </c>
      <c r="E268" s="126">
        <f>(I257*(1.5/12))</f>
        <v>6.765133310570194</v>
      </c>
      <c r="F268" s="126">
        <f>(I257*(1/12))</f>
        <v>4.510088873713462</v>
      </c>
      <c r="G268" s="126">
        <f>(I257*(1/12))</f>
        <v>4.510088873713462</v>
      </c>
      <c r="H268" s="125">
        <f>(I257*(0.25/12))</f>
        <v>1.1275222184283655</v>
      </c>
      <c r="I268" s="125">
        <f>(I257*(0.75/12))</f>
        <v>3.382566655285097</v>
      </c>
      <c r="J268" s="112">
        <f>(I268+H268+G268+F268+E268+D268+C268+B268)</f>
        <v>36.0807109897077</v>
      </c>
      <c r="K268" s="5"/>
      <c r="L268" s="5"/>
      <c r="M268" s="12"/>
    </row>
    <row r="269" spans="1:13" ht="12.75">
      <c r="A269" s="5"/>
      <c r="B269" s="5" t="s">
        <v>67</v>
      </c>
      <c r="C269" s="43"/>
      <c r="D269" s="120"/>
      <c r="E269" s="120"/>
      <c r="F269" s="120"/>
      <c r="G269" s="5"/>
      <c r="H269" s="5"/>
      <c r="I269" s="5"/>
      <c r="J269" s="5"/>
      <c r="K269" s="5"/>
      <c r="L269" s="5"/>
      <c r="M269" s="12"/>
    </row>
    <row r="270" spans="1:13" ht="12.75">
      <c r="A270" s="5"/>
      <c r="B270" s="5" t="s">
        <v>42</v>
      </c>
      <c r="C270" s="118"/>
      <c r="D270" s="5"/>
      <c r="E270" s="5"/>
      <c r="F270" s="5"/>
      <c r="G270" s="5"/>
      <c r="H270" s="5"/>
      <c r="I270" s="5"/>
      <c r="J270" s="5"/>
      <c r="K270" s="5"/>
      <c r="L270" s="5"/>
      <c r="M270" s="12"/>
    </row>
    <row r="271" spans="1:13" ht="12.75">
      <c r="A271" s="5"/>
      <c r="B271" s="5" t="s">
        <v>80</v>
      </c>
      <c r="C271" s="118"/>
      <c r="D271" s="5"/>
      <c r="E271" s="5"/>
      <c r="F271" s="5"/>
      <c r="G271" s="5"/>
      <c r="H271" s="5"/>
      <c r="I271" s="5"/>
      <c r="J271" s="5"/>
      <c r="K271" s="5"/>
      <c r="L271" s="5"/>
      <c r="M271" s="12"/>
    </row>
    <row r="272" spans="1:13" ht="12.75">
      <c r="A272" s="5"/>
      <c r="B272" s="5"/>
      <c r="C272" s="118"/>
      <c r="D272" s="5"/>
      <c r="E272" s="5"/>
      <c r="F272" s="5"/>
      <c r="G272" s="5"/>
      <c r="H272" s="5"/>
      <c r="I272" s="5"/>
      <c r="J272" s="5"/>
      <c r="K272" s="5"/>
      <c r="L272" s="5"/>
      <c r="M272" s="12"/>
    </row>
    <row r="273" spans="1:13" ht="13.5" thickBot="1">
      <c r="A273" s="5"/>
      <c r="B273" s="101" t="s">
        <v>198</v>
      </c>
      <c r="C273" s="127"/>
      <c r="D273" s="47"/>
      <c r="E273" s="47"/>
      <c r="F273" s="47"/>
      <c r="G273" s="127"/>
      <c r="H273" s="127"/>
      <c r="I273" s="47"/>
      <c r="J273" s="5"/>
      <c r="K273" s="5"/>
      <c r="L273" s="5"/>
      <c r="M273" s="70"/>
    </row>
    <row r="274" spans="1:13" ht="12.75">
      <c r="A274" s="5"/>
      <c r="B274" s="105" t="s">
        <v>43</v>
      </c>
      <c r="C274" s="128" t="s">
        <v>182</v>
      </c>
      <c r="D274" s="128" t="s">
        <v>39</v>
      </c>
      <c r="E274" s="128" t="s">
        <v>44</v>
      </c>
      <c r="F274" s="128" t="s">
        <v>68</v>
      </c>
      <c r="G274" s="26" t="s">
        <v>125</v>
      </c>
      <c r="H274" s="26" t="s">
        <v>175</v>
      </c>
      <c r="I274" s="129" t="s">
        <v>21</v>
      </c>
      <c r="J274" s="26"/>
      <c r="K274" s="5"/>
      <c r="L274" s="5"/>
      <c r="M274" s="26"/>
    </row>
    <row r="275" spans="1:13" ht="13.5" thickBot="1">
      <c r="A275" s="5"/>
      <c r="B275" s="130"/>
      <c r="C275" s="26"/>
      <c r="D275" s="26"/>
      <c r="E275" s="26"/>
      <c r="F275" s="26" t="s">
        <v>41</v>
      </c>
      <c r="G275" s="88" t="s">
        <v>123</v>
      </c>
      <c r="H275" s="5"/>
      <c r="I275" s="131"/>
      <c r="J275" s="26"/>
      <c r="K275" s="5"/>
      <c r="L275" s="5"/>
      <c r="M275" s="18"/>
    </row>
    <row r="276" spans="1:13" ht="12.75">
      <c r="A276" s="102" t="s">
        <v>63</v>
      </c>
      <c r="B276" s="44">
        <f>($I$158)</f>
        <v>19.562301626116255</v>
      </c>
      <c r="C276" s="79">
        <f>(B276*(1/40))</f>
        <v>0.4890575406529064</v>
      </c>
      <c r="D276" s="79">
        <f>(B276*(1/60))</f>
        <v>0.3260383604352709</v>
      </c>
      <c r="E276" s="79">
        <f>(B276*(1/30))</f>
        <v>0.6520767208705418</v>
      </c>
      <c r="F276" s="79">
        <f>(B276*(1/20))</f>
        <v>0.9781150813058128</v>
      </c>
      <c r="G276" s="79">
        <f>(B276*(1/10))</f>
        <v>1.9562301626116256</v>
      </c>
      <c r="H276" s="79">
        <f>(B276*(1/40))</f>
        <v>0.4890575406529064</v>
      </c>
      <c r="I276" s="132">
        <f>SUM(C276:H276)</f>
        <v>4.890575406529064</v>
      </c>
      <c r="J276" s="26"/>
      <c r="K276" s="5"/>
      <c r="L276" s="5"/>
      <c r="M276" s="18"/>
    </row>
    <row r="277" spans="1:13" ht="13.5" thickBot="1">
      <c r="A277" s="113" t="s">
        <v>64</v>
      </c>
      <c r="B277" s="114">
        <f>($J$158)</f>
        <v>54.623726877737255</v>
      </c>
      <c r="C277" s="126">
        <f>(B277*(1/40))</f>
        <v>1.3655931719434315</v>
      </c>
      <c r="D277" s="126">
        <f>(B277*(1/60))</f>
        <v>0.9103954479622876</v>
      </c>
      <c r="E277" s="126">
        <f>(B277*(1/30))</f>
        <v>1.820790895924575</v>
      </c>
      <c r="F277" s="126">
        <f>(B277*(1/20))</f>
        <v>2.731186343886863</v>
      </c>
      <c r="G277" s="126">
        <f>(B277*(1/10))</f>
        <v>5.462372687773726</v>
      </c>
      <c r="H277" s="134">
        <f>(B277*(1/40))</f>
        <v>1.3655931719434315</v>
      </c>
      <c r="I277" s="133">
        <f>SUM(C277:H277)</f>
        <v>13.655931719434314</v>
      </c>
      <c r="J277" s="44"/>
      <c r="K277" s="5"/>
      <c r="L277" s="5"/>
      <c r="M277" s="44"/>
    </row>
    <row r="278" spans="1:13" ht="12.75">
      <c r="A278" s="5"/>
      <c r="B278" s="5" t="s">
        <v>183</v>
      </c>
      <c r="C278" s="18"/>
      <c r="D278" s="18"/>
      <c r="E278" s="18"/>
      <c r="F278" s="18"/>
      <c r="G278" s="18"/>
      <c r="H278" s="18"/>
      <c r="I278" s="44"/>
      <c r="J278" s="44"/>
      <c r="K278" s="5"/>
      <c r="L278" s="5"/>
      <c r="M278" s="135"/>
    </row>
    <row r="279" spans="1:13" ht="12.75">
      <c r="A279" s="5"/>
      <c r="B279" s="5" t="s">
        <v>209</v>
      </c>
      <c r="C279" s="12"/>
      <c r="D279" s="12"/>
      <c r="E279" s="12"/>
      <c r="F279" s="12"/>
      <c r="G279" s="5"/>
      <c r="H279" s="12"/>
      <c r="I279" s="18"/>
      <c r="J279" s="5"/>
      <c r="K279" s="5"/>
      <c r="L279" s="5"/>
      <c r="M279" s="12"/>
    </row>
    <row r="280" spans="1:13" ht="12.75">
      <c r="A280" s="5"/>
      <c r="B280" s="5" t="s">
        <v>185</v>
      </c>
      <c r="C280" s="12"/>
      <c r="D280" s="12"/>
      <c r="E280" s="12"/>
      <c r="F280" s="12"/>
      <c r="G280" s="5"/>
      <c r="H280" s="12"/>
      <c r="I280" s="18"/>
      <c r="J280" s="5"/>
      <c r="K280" s="5"/>
      <c r="L280" s="5"/>
      <c r="M280" s="12"/>
    </row>
    <row r="281" spans="1:13" ht="12.75">
      <c r="A281" s="5"/>
      <c r="B281" s="5" t="s">
        <v>184</v>
      </c>
      <c r="C281" s="12"/>
      <c r="D281" s="12"/>
      <c r="E281" s="12"/>
      <c r="F281" s="12"/>
      <c r="G281" s="5"/>
      <c r="H281" s="12"/>
      <c r="I281" s="18"/>
      <c r="J281" s="5"/>
      <c r="K281" s="5"/>
      <c r="L281" s="5"/>
      <c r="M281" s="12"/>
    </row>
    <row r="282" spans="1:13" ht="12.75">
      <c r="A282" s="5"/>
      <c r="B282" s="20"/>
      <c r="C282" s="12"/>
      <c r="D282" s="12"/>
      <c r="E282" s="12"/>
      <c r="F282" s="12"/>
      <c r="G282" s="5"/>
      <c r="H282" s="12"/>
      <c r="I282" s="18"/>
      <c r="J282" s="5"/>
      <c r="K282" s="5"/>
      <c r="L282" s="5"/>
      <c r="M282" s="12"/>
    </row>
    <row r="283" spans="1:13" ht="13.5" thickBot="1">
      <c r="A283" s="5"/>
      <c r="B283" s="101" t="s">
        <v>199</v>
      </c>
      <c r="C283" s="47"/>
      <c r="D283" s="47"/>
      <c r="E283" s="136"/>
      <c r="F283" s="47"/>
      <c r="G283" s="47"/>
      <c r="H283" s="5"/>
      <c r="I283" s="5"/>
      <c r="J283" s="5"/>
      <c r="K283" s="5"/>
      <c r="L283" s="5"/>
      <c r="M283" s="12"/>
    </row>
    <row r="284" spans="1:13" ht="12.75">
      <c r="A284" s="5"/>
      <c r="B284" s="104" t="s">
        <v>174</v>
      </c>
      <c r="C284" s="105" t="s">
        <v>175</v>
      </c>
      <c r="D284" s="128" t="s">
        <v>44</v>
      </c>
      <c r="E284" s="128" t="s">
        <v>32</v>
      </c>
      <c r="F284" s="128" t="s">
        <v>182</v>
      </c>
      <c r="G284" s="104" t="s">
        <v>21</v>
      </c>
      <c r="H284" s="26"/>
      <c r="I284" s="5"/>
      <c r="J284" s="5"/>
      <c r="K284" s="5"/>
      <c r="L284" s="5"/>
      <c r="M284" s="12"/>
    </row>
    <row r="285" spans="1:13" ht="13.5" thickBot="1">
      <c r="A285" s="5"/>
      <c r="B285" s="107"/>
      <c r="C285" s="108"/>
      <c r="D285" s="26"/>
      <c r="E285" s="26" t="s">
        <v>41</v>
      </c>
      <c r="F285" s="26"/>
      <c r="G285" s="137"/>
      <c r="H285" s="26"/>
      <c r="I285" s="5"/>
      <c r="J285" s="5"/>
      <c r="K285" s="5"/>
      <c r="L285" s="5"/>
      <c r="M285" s="12"/>
    </row>
    <row r="286" spans="1:13" ht="12.75">
      <c r="A286" s="102" t="s">
        <v>63</v>
      </c>
      <c r="B286" s="44">
        <f>(H183)</f>
        <v>38.090092488597335</v>
      </c>
      <c r="C286" s="79">
        <f>(B286*(1/45))</f>
        <v>0.8464464997466075</v>
      </c>
      <c r="D286" s="79">
        <f>(B286*(1/30))</f>
        <v>1.2696697496199112</v>
      </c>
      <c r="E286" s="79">
        <f>(B286*(1/30))</f>
        <v>1.2696697496199112</v>
      </c>
      <c r="F286" s="79">
        <f>(B286*(1/45))</f>
        <v>0.8464464997466075</v>
      </c>
      <c r="G286" s="138">
        <f>SUM(C286:F286)</f>
        <v>4.232232498733037</v>
      </c>
      <c r="H286" s="62"/>
      <c r="I286" s="5"/>
      <c r="J286" s="5"/>
      <c r="K286" s="5"/>
      <c r="L286" s="5"/>
      <c r="M286" s="12"/>
    </row>
    <row r="287" spans="1:13" ht="13.5" thickBot="1">
      <c r="A287" s="113" t="s">
        <v>64</v>
      </c>
      <c r="B287" s="114">
        <f>(I183)</f>
        <v>191.2536633888533</v>
      </c>
      <c r="C287" s="126">
        <f>(B287*(1/45))</f>
        <v>4.250081408641185</v>
      </c>
      <c r="D287" s="126">
        <f>(B287*(1/30))</f>
        <v>6.375122112961777</v>
      </c>
      <c r="E287" s="126">
        <f>(B287*(1/30))</f>
        <v>6.375122112961777</v>
      </c>
      <c r="F287" s="126">
        <f>(B287*(1/45))</f>
        <v>4.250081408641185</v>
      </c>
      <c r="G287" s="139">
        <f>SUM(C287:F287)</f>
        <v>21.250407043205925</v>
      </c>
      <c r="H287" s="62"/>
      <c r="I287" s="5"/>
      <c r="J287" s="5"/>
      <c r="K287" s="5"/>
      <c r="L287" s="5"/>
      <c r="M287" s="12"/>
    </row>
    <row r="288" spans="1:13" ht="12.75">
      <c r="A288" s="5"/>
      <c r="B288" s="5" t="s">
        <v>176</v>
      </c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12"/>
    </row>
    <row r="289" spans="1:13" ht="12.75">
      <c r="A289" s="5"/>
      <c r="B289" s="5" t="s">
        <v>181</v>
      </c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12"/>
    </row>
    <row r="290" spans="1:13" ht="12.75">
      <c r="A290" s="5"/>
      <c r="B290" s="5"/>
      <c r="C290" s="12"/>
      <c r="D290" s="12"/>
      <c r="E290" s="12"/>
      <c r="F290" s="12"/>
      <c r="G290" s="5"/>
      <c r="H290" s="12"/>
      <c r="I290" s="18"/>
      <c r="J290" s="5"/>
      <c r="K290" s="5"/>
      <c r="L290" s="5"/>
      <c r="M290" s="12"/>
    </row>
    <row r="291" spans="1:13" ht="13.5" thickBot="1">
      <c r="A291" s="5"/>
      <c r="B291" s="101" t="s">
        <v>200</v>
      </c>
      <c r="C291" s="47"/>
      <c r="D291" s="47"/>
      <c r="E291" s="47"/>
      <c r="F291" s="47"/>
      <c r="G291" s="5"/>
      <c r="H291" s="12"/>
      <c r="I291" s="12"/>
      <c r="J291" s="12"/>
      <c r="K291" s="5"/>
      <c r="L291" s="5"/>
      <c r="M291" s="12"/>
    </row>
    <row r="292" spans="1:12" ht="12.75">
      <c r="A292" s="5"/>
      <c r="B292" s="102" t="s">
        <v>14</v>
      </c>
      <c r="C292" s="103" t="s">
        <v>169</v>
      </c>
      <c r="D292" s="103" t="s">
        <v>18</v>
      </c>
      <c r="E292" s="103" t="s">
        <v>170</v>
      </c>
      <c r="F292" s="104" t="s">
        <v>173</v>
      </c>
      <c r="G292" s="26"/>
      <c r="H292" s="26"/>
      <c r="I292" s="26"/>
      <c r="J292" s="5"/>
      <c r="K292" s="5"/>
      <c r="L292" s="12"/>
    </row>
    <row r="293" spans="1:12" ht="12.75">
      <c r="A293" s="5"/>
      <c r="B293" s="11" t="s">
        <v>246</v>
      </c>
      <c r="C293" s="70" t="s">
        <v>249</v>
      </c>
      <c r="D293" s="70" t="s">
        <v>24</v>
      </c>
      <c r="E293" s="70" t="s">
        <v>171</v>
      </c>
      <c r="F293" s="107"/>
      <c r="G293" s="26"/>
      <c r="H293" s="26"/>
      <c r="I293" s="12"/>
      <c r="J293" s="5"/>
      <c r="K293" s="5"/>
      <c r="L293" s="12"/>
    </row>
    <row r="294" spans="1:12" ht="13.5" thickBot="1">
      <c r="A294" s="5"/>
      <c r="B294" s="11" t="s">
        <v>247</v>
      </c>
      <c r="C294" s="70" t="s">
        <v>248</v>
      </c>
      <c r="D294" s="70" t="s">
        <v>172</v>
      </c>
      <c r="E294" s="12"/>
      <c r="F294" s="109"/>
      <c r="G294" s="26"/>
      <c r="H294" s="26"/>
      <c r="I294" s="12"/>
      <c r="J294" s="5"/>
      <c r="K294" s="5"/>
      <c r="L294" s="12"/>
    </row>
    <row r="295" spans="1:12" ht="12.75">
      <c r="A295" s="102" t="s">
        <v>63</v>
      </c>
      <c r="B295" s="44">
        <v>12</v>
      </c>
      <c r="C295" s="213">
        <v>21</v>
      </c>
      <c r="D295" s="18">
        <v>225</v>
      </c>
      <c r="E295" s="18">
        <v>1</v>
      </c>
      <c r="F295" s="110">
        <f>((B295*C295*E295)/D295)</f>
        <v>1.12</v>
      </c>
      <c r="G295" s="123"/>
      <c r="H295" s="12"/>
      <c r="I295" s="123"/>
      <c r="J295" s="5"/>
      <c r="K295" s="5"/>
      <c r="L295" s="12"/>
    </row>
    <row r="296" spans="1:12" ht="13.5" thickBot="1">
      <c r="A296" s="113" t="s">
        <v>64</v>
      </c>
      <c r="B296" s="114">
        <v>12</v>
      </c>
      <c r="C296" s="213">
        <v>21</v>
      </c>
      <c r="D296" s="115">
        <v>225</v>
      </c>
      <c r="E296" s="115">
        <v>1</v>
      </c>
      <c r="F296" s="116">
        <f>((B296*C296*E296)/D296)</f>
        <v>1.12</v>
      </c>
      <c r="G296" s="123"/>
      <c r="H296" s="12"/>
      <c r="I296" s="123"/>
      <c r="J296" s="5"/>
      <c r="K296" s="5"/>
      <c r="L296" s="12"/>
    </row>
    <row r="297" spans="1:13" ht="12.75">
      <c r="A297" s="48"/>
      <c r="B297" s="85" t="s">
        <v>167</v>
      </c>
      <c r="C297" s="118"/>
      <c r="D297" s="5"/>
      <c r="E297" s="5"/>
      <c r="F297" s="5"/>
      <c r="G297" s="5"/>
      <c r="H297" s="5"/>
      <c r="I297" s="5"/>
      <c r="J297" s="5"/>
      <c r="K297" s="5"/>
      <c r="L297" s="5"/>
      <c r="M297" s="12"/>
    </row>
    <row r="298" spans="1:13" ht="12.75">
      <c r="A298" s="5"/>
      <c r="B298" s="85" t="s">
        <v>168</v>
      </c>
      <c r="C298" s="118"/>
      <c r="D298" s="5"/>
      <c r="E298" s="5"/>
      <c r="F298" s="5"/>
      <c r="G298" s="5"/>
      <c r="H298" s="5"/>
      <c r="I298" s="5"/>
      <c r="J298" s="5"/>
      <c r="K298" s="5"/>
      <c r="L298" s="5"/>
      <c r="M298" s="12"/>
    </row>
    <row r="299" spans="1:13" ht="12.75">
      <c r="A299" s="5"/>
      <c r="B299" s="85" t="s">
        <v>230</v>
      </c>
      <c r="C299" s="118"/>
      <c r="D299" s="5"/>
      <c r="E299" s="5"/>
      <c r="F299" s="5"/>
      <c r="G299" s="5"/>
      <c r="H299" s="5"/>
      <c r="I299" s="5"/>
      <c r="J299" s="5"/>
      <c r="K299" s="5"/>
      <c r="L299" s="5"/>
      <c r="M299" s="12"/>
    </row>
    <row r="300" spans="1:13" ht="12.75">
      <c r="A300" s="5"/>
      <c r="B300" s="85" t="s">
        <v>231</v>
      </c>
      <c r="C300" s="118"/>
      <c r="D300" s="5"/>
      <c r="E300" s="5"/>
      <c r="F300" s="5"/>
      <c r="G300" s="5"/>
      <c r="H300" s="5"/>
      <c r="I300" s="5"/>
      <c r="J300" s="5"/>
      <c r="K300" s="5"/>
      <c r="L300" s="5"/>
      <c r="M300" s="12"/>
    </row>
    <row r="301" spans="1:13" ht="12.75">
      <c r="A301" s="5"/>
      <c r="B301" s="85" t="s">
        <v>234</v>
      </c>
      <c r="C301" s="118"/>
      <c r="D301" s="5"/>
      <c r="E301" s="5"/>
      <c r="F301" s="5"/>
      <c r="G301" s="5"/>
      <c r="H301" s="5"/>
      <c r="I301" s="5"/>
      <c r="J301" s="5"/>
      <c r="K301" s="5"/>
      <c r="L301" s="5"/>
      <c r="M301" s="12"/>
    </row>
    <row r="302" spans="1:13" ht="12.75">
      <c r="A302" s="5"/>
      <c r="B302" s="85" t="s">
        <v>232</v>
      </c>
      <c r="C302" s="118"/>
      <c r="D302" s="5"/>
      <c r="E302" s="5"/>
      <c r="F302" s="5"/>
      <c r="G302" s="5"/>
      <c r="H302" s="5"/>
      <c r="I302" s="5"/>
      <c r="J302" s="5"/>
      <c r="K302" s="5"/>
      <c r="L302" s="5"/>
      <c r="M302" s="12"/>
    </row>
    <row r="303" spans="1:13" ht="12.75">
      <c r="A303" s="5"/>
      <c r="B303" s="85" t="s">
        <v>233</v>
      </c>
      <c r="C303" s="118"/>
      <c r="D303" s="5"/>
      <c r="E303" s="5"/>
      <c r="F303" s="5"/>
      <c r="G303" s="5"/>
      <c r="H303" s="5"/>
      <c r="I303" s="5"/>
      <c r="J303" s="5"/>
      <c r="K303" s="5"/>
      <c r="L303" s="5"/>
      <c r="M303" s="12"/>
    </row>
    <row r="304" spans="1:13" ht="12.75">
      <c r="A304" s="5"/>
      <c r="B304" s="85"/>
      <c r="C304" s="117"/>
      <c r="D304" s="120"/>
      <c r="E304" s="120"/>
      <c r="F304" s="120"/>
      <c r="G304" s="5"/>
      <c r="H304" s="5"/>
      <c r="I304" s="5"/>
      <c r="J304" s="5"/>
      <c r="K304" s="5"/>
      <c r="L304" s="5"/>
      <c r="M304" s="12"/>
    </row>
    <row r="305" spans="1:13" ht="13.5" thickBot="1">
      <c r="A305" s="5"/>
      <c r="B305" s="101" t="s">
        <v>253</v>
      </c>
      <c r="C305" s="121"/>
      <c r="D305" s="122"/>
      <c r="E305" s="122"/>
      <c r="F305" s="122"/>
      <c r="G305" s="5"/>
      <c r="H305" s="5"/>
      <c r="I305" s="5"/>
      <c r="J305" s="5"/>
      <c r="K305" s="5"/>
      <c r="L305" s="5"/>
      <c r="M305" s="12"/>
    </row>
    <row r="306" spans="1:13" ht="12.75">
      <c r="A306" s="5"/>
      <c r="B306" s="102" t="s">
        <v>32</v>
      </c>
      <c r="C306" s="103" t="s">
        <v>36</v>
      </c>
      <c r="D306" s="103" t="s">
        <v>255</v>
      </c>
      <c r="E306" s="103" t="s">
        <v>38</v>
      </c>
      <c r="F306" s="104" t="s">
        <v>21</v>
      </c>
      <c r="I306" s="70"/>
      <c r="K306" s="5"/>
      <c r="L306" s="5"/>
      <c r="M306" s="12"/>
    </row>
    <row r="307" spans="1:13" ht="13.5" thickBot="1">
      <c r="A307" s="5"/>
      <c r="B307" s="11" t="s">
        <v>252</v>
      </c>
      <c r="C307" s="70"/>
      <c r="D307" s="70"/>
      <c r="E307" s="70"/>
      <c r="F307" s="137"/>
      <c r="I307" s="70"/>
      <c r="K307" s="5"/>
      <c r="L307" s="5"/>
      <c r="M307" s="12"/>
    </row>
    <row r="308" spans="1:13" ht="12.75">
      <c r="A308" s="102" t="s">
        <v>63</v>
      </c>
      <c r="B308" s="123">
        <f aca="true" t="shared" si="17" ref="B308:E309">($F$295)</f>
        <v>1.12</v>
      </c>
      <c r="C308" s="123">
        <f t="shared" si="17"/>
        <v>1.12</v>
      </c>
      <c r="D308" s="123">
        <f t="shared" si="17"/>
        <v>1.12</v>
      </c>
      <c r="E308" s="123">
        <f t="shared" si="17"/>
        <v>1.12</v>
      </c>
      <c r="F308" s="110">
        <f>(B308+C308+D308+E308)</f>
        <v>4.48</v>
      </c>
      <c r="I308" s="123"/>
      <c r="K308" s="5"/>
      <c r="L308" s="5"/>
      <c r="M308" s="12"/>
    </row>
    <row r="309" spans="1:13" ht="13.5" thickBot="1">
      <c r="A309" s="113" t="s">
        <v>64</v>
      </c>
      <c r="B309" s="125">
        <f t="shared" si="17"/>
        <v>1.12</v>
      </c>
      <c r="C309" s="125">
        <f t="shared" si="17"/>
        <v>1.12</v>
      </c>
      <c r="D309" s="125">
        <f t="shared" si="17"/>
        <v>1.12</v>
      </c>
      <c r="E309" s="125">
        <f t="shared" si="17"/>
        <v>1.12</v>
      </c>
      <c r="F309" s="116">
        <f>(B309+C309+D309+E309)</f>
        <v>4.48</v>
      </c>
      <c r="I309" s="123"/>
      <c r="K309" s="5"/>
      <c r="L309" s="5"/>
      <c r="M309" s="12"/>
    </row>
    <row r="310" spans="1:13" ht="12.75">
      <c r="A310" s="5"/>
      <c r="B310" s="5" t="s">
        <v>251</v>
      </c>
      <c r="C310" s="43"/>
      <c r="D310" s="120"/>
      <c r="E310" s="120"/>
      <c r="F310" s="120"/>
      <c r="G310" s="5"/>
      <c r="H310" s="5"/>
      <c r="I310" s="12"/>
      <c r="J310" s="5"/>
      <c r="K310" s="5"/>
      <c r="L310" s="5"/>
      <c r="M310" s="12"/>
    </row>
    <row r="311" spans="1:13" ht="12.75">
      <c r="A311" s="5"/>
      <c r="B311" s="5" t="s">
        <v>250</v>
      </c>
      <c r="C311" s="118"/>
      <c r="D311" s="5"/>
      <c r="E311" s="5"/>
      <c r="F311" s="5"/>
      <c r="G311" s="5"/>
      <c r="H311" s="5"/>
      <c r="I311" s="5"/>
      <c r="J311" s="5"/>
      <c r="K311" s="5"/>
      <c r="L311" s="5"/>
      <c r="M311" s="12"/>
    </row>
    <row r="312" spans="1:13" ht="12.75">
      <c r="A312" s="5"/>
      <c r="B312" s="5" t="s">
        <v>254</v>
      </c>
      <c r="C312" s="118"/>
      <c r="D312" s="5"/>
      <c r="E312" s="5"/>
      <c r="F312" s="5"/>
      <c r="G312" s="5"/>
      <c r="H312" s="5"/>
      <c r="I312" s="5"/>
      <c r="J312" s="5"/>
      <c r="K312" s="5"/>
      <c r="L312" s="5"/>
      <c r="M312" s="12"/>
    </row>
    <row r="313" spans="1:13" ht="12.75">
      <c r="A313" s="5"/>
      <c r="B313" s="5"/>
      <c r="C313" s="12"/>
      <c r="D313" s="12"/>
      <c r="E313" s="12"/>
      <c r="F313" s="12"/>
      <c r="G313" s="5"/>
      <c r="H313" s="12"/>
      <c r="I313" s="18"/>
      <c r="J313" s="5"/>
      <c r="K313" s="5"/>
      <c r="L313" s="5"/>
      <c r="M313" s="12"/>
    </row>
    <row r="314" spans="1:13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12"/>
    </row>
    <row r="315" spans="1:13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12"/>
    </row>
    <row r="316" spans="1:13" ht="15.75">
      <c r="A316" s="140" t="s">
        <v>71</v>
      </c>
      <c r="B316" s="46" t="s">
        <v>72</v>
      </c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12"/>
    </row>
    <row r="317" spans="1:13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12"/>
    </row>
    <row r="318" spans="1:13" ht="13.5" thickBot="1">
      <c r="A318" s="5"/>
      <c r="B318" s="101" t="s">
        <v>189</v>
      </c>
      <c r="C318" s="101"/>
      <c r="D318" s="101"/>
      <c r="E318" s="101"/>
      <c r="F318" s="101"/>
      <c r="G318" s="101"/>
      <c r="H318" s="101"/>
      <c r="I318" s="47"/>
      <c r="J318" s="47"/>
      <c r="K318" s="47"/>
      <c r="L318" s="5"/>
      <c r="M318" s="12"/>
    </row>
    <row r="319" spans="1:13" ht="12.75">
      <c r="A319" s="5"/>
      <c r="B319" s="141" t="s">
        <v>110</v>
      </c>
      <c r="C319" s="142" t="s">
        <v>111</v>
      </c>
      <c r="D319" s="143" t="s">
        <v>112</v>
      </c>
      <c r="E319" s="144" t="s">
        <v>113</v>
      </c>
      <c r="F319" s="143" t="s">
        <v>114</v>
      </c>
      <c r="G319" s="145" t="s">
        <v>115</v>
      </c>
      <c r="H319" s="143" t="s">
        <v>114</v>
      </c>
      <c r="I319" s="145" t="s">
        <v>179</v>
      </c>
      <c r="J319" s="143" t="s">
        <v>12</v>
      </c>
      <c r="K319" s="146"/>
      <c r="L319" s="5"/>
      <c r="M319" s="12"/>
    </row>
    <row r="320" spans="1:13" ht="12.75">
      <c r="A320" s="5"/>
      <c r="B320" s="108" t="s">
        <v>63</v>
      </c>
      <c r="C320" s="26" t="s">
        <v>64</v>
      </c>
      <c r="D320" s="147" t="s">
        <v>63</v>
      </c>
      <c r="E320" s="148" t="s">
        <v>64</v>
      </c>
      <c r="F320" s="26" t="s">
        <v>63</v>
      </c>
      <c r="G320" s="26" t="s">
        <v>64</v>
      </c>
      <c r="H320" s="147" t="s">
        <v>63</v>
      </c>
      <c r="I320" s="148" t="s">
        <v>64</v>
      </c>
      <c r="J320" s="26" t="s">
        <v>63</v>
      </c>
      <c r="K320" s="59" t="s">
        <v>64</v>
      </c>
      <c r="L320" s="5"/>
      <c r="M320" s="12"/>
    </row>
    <row r="321" spans="1:13" ht="12.75">
      <c r="A321" s="5"/>
      <c r="B321" s="149">
        <f>(I64)</f>
        <v>36.81174535919091</v>
      </c>
      <c r="C321" s="150">
        <f>+J64</f>
        <v>114.0746138380909</v>
      </c>
      <c r="D321" s="151">
        <f>+I112</f>
        <v>294.0129243690757</v>
      </c>
      <c r="E321" s="152">
        <f>+J112</f>
        <v>1030.3224379331211</v>
      </c>
      <c r="F321" s="150">
        <f>+J134</f>
        <v>33.215217339978025</v>
      </c>
      <c r="G321" s="150">
        <f>+K134</f>
        <v>141.92587364832573</v>
      </c>
      <c r="H321" s="151">
        <f>+H183</f>
        <v>38.090092488597335</v>
      </c>
      <c r="I321" s="152">
        <f>+I183</f>
        <v>191.2536633888533</v>
      </c>
      <c r="J321" s="150">
        <f>(B321+D321+F321+H321)</f>
        <v>402.129979556842</v>
      </c>
      <c r="K321" s="153">
        <f>(C321+E321+G321+I321)</f>
        <v>1477.576588808391</v>
      </c>
      <c r="L321" s="5"/>
      <c r="M321" s="12"/>
    </row>
    <row r="322" spans="1:13" ht="13.5" thickBot="1">
      <c r="A322" s="5"/>
      <c r="B322" s="154"/>
      <c r="C322" s="114"/>
      <c r="D322" s="155"/>
      <c r="E322" s="156"/>
      <c r="F322" s="114"/>
      <c r="G322" s="114"/>
      <c r="H322" s="157"/>
      <c r="I322" s="158"/>
      <c r="J322" s="16"/>
      <c r="K322" s="17"/>
      <c r="L322" s="5"/>
      <c r="M322" s="12"/>
    </row>
    <row r="323" spans="1:13" ht="12.75">
      <c r="A323" s="5"/>
      <c r="B323" s="5" t="s">
        <v>205</v>
      </c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12"/>
    </row>
    <row r="324" spans="1:13" ht="12.75">
      <c r="A324" s="5"/>
      <c r="B324" s="5" t="s">
        <v>206</v>
      </c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12"/>
    </row>
    <row r="325" spans="1:13" ht="12.75">
      <c r="A325" s="5"/>
      <c r="B325" s="5" t="s">
        <v>207</v>
      </c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12"/>
    </row>
    <row r="326" spans="1:13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12"/>
    </row>
    <row r="327" spans="1:13" ht="13.5" thickBot="1">
      <c r="A327" s="5"/>
      <c r="B327" s="101" t="s">
        <v>201</v>
      </c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12"/>
    </row>
    <row r="328" spans="1:13" ht="12.75">
      <c r="A328" s="5"/>
      <c r="B328" s="159" t="s">
        <v>45</v>
      </c>
      <c r="C328" s="143" t="s">
        <v>110</v>
      </c>
      <c r="D328" s="142" t="s">
        <v>111</v>
      </c>
      <c r="E328" s="143" t="s">
        <v>112</v>
      </c>
      <c r="F328" s="144" t="s">
        <v>113</v>
      </c>
      <c r="G328" s="143" t="s">
        <v>114</v>
      </c>
      <c r="H328" s="145" t="s">
        <v>115</v>
      </c>
      <c r="I328" s="143" t="s">
        <v>114</v>
      </c>
      <c r="J328" s="160" t="s">
        <v>179</v>
      </c>
      <c r="K328" s="161" t="s">
        <v>116</v>
      </c>
      <c r="L328" s="162" t="s">
        <v>180</v>
      </c>
      <c r="M328" s="163"/>
    </row>
    <row r="329" spans="1:13" ht="12.75">
      <c r="A329" s="5"/>
      <c r="B329" s="164" t="s">
        <v>46</v>
      </c>
      <c r="C329" s="57" t="s">
        <v>63</v>
      </c>
      <c r="D329" s="93" t="s">
        <v>64</v>
      </c>
      <c r="E329" s="57" t="s">
        <v>63</v>
      </c>
      <c r="F329" s="26" t="s">
        <v>64</v>
      </c>
      <c r="G329" s="57" t="s">
        <v>63</v>
      </c>
      <c r="H329" s="93" t="s">
        <v>64</v>
      </c>
      <c r="I329" s="57" t="s">
        <v>63</v>
      </c>
      <c r="J329" s="26" t="s">
        <v>64</v>
      </c>
      <c r="K329" s="57" t="s">
        <v>63</v>
      </c>
      <c r="L329" s="59" t="s">
        <v>64</v>
      </c>
      <c r="M329" s="163"/>
    </row>
    <row r="330" spans="1:13" ht="12.75">
      <c r="A330" s="5"/>
      <c r="B330" s="165"/>
      <c r="C330" s="57"/>
      <c r="D330" s="12"/>
      <c r="E330" s="57"/>
      <c r="F330" s="12"/>
      <c r="G330" s="57"/>
      <c r="H330" s="12"/>
      <c r="I330" s="166"/>
      <c r="J330" s="12"/>
      <c r="K330" s="166"/>
      <c r="L330" s="13"/>
      <c r="M330" s="12"/>
    </row>
    <row r="331" spans="1:13" ht="12.75">
      <c r="A331" s="5"/>
      <c r="B331" s="14" t="s">
        <v>69</v>
      </c>
      <c r="C331" s="167">
        <f>+C211</f>
        <v>1.949659106060852</v>
      </c>
      <c r="D331" s="168">
        <f>+C212</f>
        <v>6.041729547721112</v>
      </c>
      <c r="E331" s="167">
        <f>+C246</f>
        <v>18.68615474879015</v>
      </c>
      <c r="F331" s="123">
        <f>+C247</f>
        <v>65.48271494419393</v>
      </c>
      <c r="G331" s="169">
        <f>+C267</f>
        <v>1.055505795470413</v>
      </c>
      <c r="H331" s="79">
        <f>+C268</f>
        <v>4.510088873713462</v>
      </c>
      <c r="I331" s="167"/>
      <c r="J331" s="123"/>
      <c r="K331" s="167"/>
      <c r="L331" s="124"/>
      <c r="M331" s="12"/>
    </row>
    <row r="332" spans="1:13" ht="12.75">
      <c r="A332" s="5"/>
      <c r="B332" s="14" t="s">
        <v>70</v>
      </c>
      <c r="C332" s="167">
        <f>+B211</f>
        <v>0.7798636424243407</v>
      </c>
      <c r="D332" s="168">
        <f>+B212</f>
        <v>2.4166918190884443</v>
      </c>
      <c r="E332" s="167">
        <f>+B246</f>
        <v>7.474461899516059</v>
      </c>
      <c r="F332" s="123">
        <f>+B247</f>
        <v>26.19308597767757</v>
      </c>
      <c r="G332" s="169">
        <f>+B267</f>
        <v>2.111011590940826</v>
      </c>
      <c r="H332" s="170">
        <f>+B268</f>
        <v>9.020177747426924</v>
      </c>
      <c r="I332" s="167">
        <f>+E286</f>
        <v>1.2696697496199112</v>
      </c>
      <c r="J332" s="123">
        <f>+E287</f>
        <v>6.375122112961777</v>
      </c>
      <c r="K332" s="167">
        <f>B308</f>
        <v>1.12</v>
      </c>
      <c r="L332" s="124">
        <f>+B309</f>
        <v>1.12</v>
      </c>
      <c r="M332" s="12"/>
    </row>
    <row r="333" spans="1:13" ht="12.75">
      <c r="A333" s="5"/>
      <c r="B333" s="14" t="s">
        <v>34</v>
      </c>
      <c r="C333" s="167">
        <f>+D211</f>
        <v>0.2924488659091278</v>
      </c>
      <c r="D333" s="168">
        <f>+D212</f>
        <v>0.9062594321581667</v>
      </c>
      <c r="E333" s="167">
        <f>+D246</f>
        <v>1.8686154748790147</v>
      </c>
      <c r="F333" s="123">
        <f>+D247</f>
        <v>6.548271494419392</v>
      </c>
      <c r="G333" s="169">
        <f>+D267</f>
        <v>0.5277528977352065</v>
      </c>
      <c r="H333" s="170">
        <f>+D268</f>
        <v>2.255044436856731</v>
      </c>
      <c r="I333" s="167"/>
      <c r="J333" s="123"/>
      <c r="K333" s="167"/>
      <c r="L333" s="124"/>
      <c r="M333" s="12"/>
    </row>
    <row r="334" spans="1:13" ht="12.75">
      <c r="A334" s="5"/>
      <c r="B334" s="14" t="s">
        <v>35</v>
      </c>
      <c r="C334" s="167">
        <f>+E211</f>
        <v>0.5848977318182556</v>
      </c>
      <c r="D334" s="168">
        <f>+E212</f>
        <v>1.8125188643163335</v>
      </c>
      <c r="E334" s="167">
        <f>+E246</f>
        <v>5.605846424637044</v>
      </c>
      <c r="F334" s="123">
        <f>+E247</f>
        <v>19.644814483258177</v>
      </c>
      <c r="G334" s="169">
        <f>+E267</f>
        <v>1.5832586932056196</v>
      </c>
      <c r="H334" s="170">
        <f>+E268</f>
        <v>6.765133310570194</v>
      </c>
      <c r="I334" s="167"/>
      <c r="J334" s="123"/>
      <c r="K334" s="167"/>
      <c r="L334" s="124"/>
      <c r="M334" s="12"/>
    </row>
    <row r="335" spans="1:13" ht="12.75">
      <c r="A335" s="5"/>
      <c r="B335" s="14" t="s">
        <v>36</v>
      </c>
      <c r="C335" s="167">
        <f>+F211</f>
        <v>0.38993182121217035</v>
      </c>
      <c r="D335" s="168">
        <f>+F212</f>
        <v>1.2083459095442222</v>
      </c>
      <c r="E335" s="167">
        <f>+F246</f>
        <v>3.7372309497580294</v>
      </c>
      <c r="F335" s="123">
        <f>+F247</f>
        <v>13.096542988838785</v>
      </c>
      <c r="G335" s="169">
        <f>+F267</f>
        <v>1.055505795470413</v>
      </c>
      <c r="H335" s="170">
        <f>+F268</f>
        <v>4.510088873713462</v>
      </c>
      <c r="I335" s="167">
        <f>+D286</f>
        <v>1.2696697496199112</v>
      </c>
      <c r="J335" s="123">
        <f>+D287</f>
        <v>6.375122112961777</v>
      </c>
      <c r="K335" s="167">
        <f>+C308</f>
        <v>1.12</v>
      </c>
      <c r="L335" s="124">
        <f>+C309</f>
        <v>1.12</v>
      </c>
      <c r="M335" s="12"/>
    </row>
    <row r="336" spans="1:13" ht="12.75">
      <c r="A336" s="5"/>
      <c r="B336" s="14" t="s">
        <v>37</v>
      </c>
      <c r="C336" s="167">
        <f>+G211</f>
        <v>0.38993182121217035</v>
      </c>
      <c r="D336" s="168">
        <f>+G212</f>
        <v>1.2083459095442222</v>
      </c>
      <c r="E336" s="167">
        <f>+G246</f>
        <v>3.7372309497580294</v>
      </c>
      <c r="F336" s="123">
        <f>+G247</f>
        <v>13.096542988838785</v>
      </c>
      <c r="G336" s="169">
        <f>+G267</f>
        <v>1.055505795470413</v>
      </c>
      <c r="H336" s="170">
        <f>+G268</f>
        <v>4.510088873713462</v>
      </c>
      <c r="I336" s="167">
        <f>+C286</f>
        <v>0.8464464997466075</v>
      </c>
      <c r="J336" s="123">
        <f>+C287</f>
        <v>4.250081408641185</v>
      </c>
      <c r="K336" s="167">
        <f>+D308</f>
        <v>1.12</v>
      </c>
      <c r="L336" s="124">
        <f>+D309</f>
        <v>1.12</v>
      </c>
      <c r="M336" s="12"/>
    </row>
    <row r="337" spans="1:13" ht="12.75">
      <c r="A337" s="5"/>
      <c r="B337" s="14" t="s">
        <v>38</v>
      </c>
      <c r="C337" s="167"/>
      <c r="D337" s="168"/>
      <c r="E337" s="167"/>
      <c r="F337" s="123"/>
      <c r="G337" s="169">
        <f>+H267</f>
        <v>0.26387644886760325</v>
      </c>
      <c r="H337" s="170">
        <f>+H268</f>
        <v>1.1275222184283655</v>
      </c>
      <c r="I337" s="167">
        <f>+F286</f>
        <v>0.8464464997466075</v>
      </c>
      <c r="J337" s="123">
        <f>+F287</f>
        <v>4.250081408641185</v>
      </c>
      <c r="K337" s="167">
        <f>+E308</f>
        <v>1.12</v>
      </c>
      <c r="L337" s="124">
        <f>+E309</f>
        <v>1.12</v>
      </c>
      <c r="M337" s="12"/>
    </row>
    <row r="338" spans="1:13" ht="12.75">
      <c r="A338" s="5"/>
      <c r="B338" s="14" t="s">
        <v>39</v>
      </c>
      <c r="C338" s="167">
        <f>+I211</f>
        <v>0.2924488659091278</v>
      </c>
      <c r="D338" s="168">
        <f>+I212</f>
        <v>0.9062594321581667</v>
      </c>
      <c r="E338" s="167">
        <f>+I246</f>
        <v>3.7372309497580294</v>
      </c>
      <c r="F338" s="123">
        <f>+I247</f>
        <v>13.096542988838785</v>
      </c>
      <c r="G338" s="169">
        <f>+I267</f>
        <v>0.7916293466028098</v>
      </c>
      <c r="H338" s="170">
        <f>+I268</f>
        <v>3.382566655285097</v>
      </c>
      <c r="I338" s="167"/>
      <c r="J338" s="123"/>
      <c r="K338" s="167"/>
      <c r="L338" s="124"/>
      <c r="M338" s="12"/>
    </row>
    <row r="339" spans="1:13" ht="12.75">
      <c r="A339" s="5"/>
      <c r="B339" s="14"/>
      <c r="C339" s="171"/>
      <c r="D339" s="168"/>
      <c r="E339" s="167"/>
      <c r="F339" s="123"/>
      <c r="G339" s="167"/>
      <c r="H339" s="172"/>
      <c r="I339" s="167"/>
      <c r="J339" s="123"/>
      <c r="K339" s="173"/>
      <c r="L339" s="174"/>
      <c r="M339" s="12"/>
    </row>
    <row r="340" spans="1:13" ht="13.5" thickBot="1">
      <c r="A340" s="5"/>
      <c r="B340" s="37" t="s">
        <v>3</v>
      </c>
      <c r="C340" s="175">
        <f aca="true" t="shared" si="18" ref="C340:L340">SUM(C331:C339)</f>
        <v>4.679181854546044</v>
      </c>
      <c r="D340" s="175">
        <f t="shared" si="18"/>
        <v>14.50015091453067</v>
      </c>
      <c r="E340" s="175">
        <f t="shared" si="18"/>
        <v>44.846771397096354</v>
      </c>
      <c r="F340" s="175">
        <f t="shared" si="18"/>
        <v>157.15851586606544</v>
      </c>
      <c r="G340" s="175">
        <f t="shared" si="18"/>
        <v>8.444046363763304</v>
      </c>
      <c r="H340" s="175">
        <f t="shared" si="18"/>
        <v>36.080710989707704</v>
      </c>
      <c r="I340" s="175">
        <f t="shared" si="18"/>
        <v>4.232232498733037</v>
      </c>
      <c r="J340" s="175">
        <f t="shared" si="18"/>
        <v>21.250407043205925</v>
      </c>
      <c r="K340" s="175">
        <f t="shared" si="18"/>
        <v>4.48</v>
      </c>
      <c r="L340" s="176">
        <f t="shared" si="18"/>
        <v>4.48</v>
      </c>
      <c r="M340" s="70"/>
    </row>
    <row r="341" spans="1:13" ht="12.75">
      <c r="A341" s="5"/>
      <c r="B341" s="70"/>
      <c r="C341" s="123"/>
      <c r="D341" s="123"/>
      <c r="E341" s="123"/>
      <c r="F341" s="123"/>
      <c r="G341" s="123"/>
      <c r="H341" s="123"/>
      <c r="I341" s="123"/>
      <c r="J341" s="123"/>
      <c r="K341" s="123"/>
      <c r="L341" s="123"/>
      <c r="M341" s="70"/>
    </row>
    <row r="342" spans="1:13" ht="13.5" thickBot="1">
      <c r="A342" s="5"/>
      <c r="B342" s="101" t="s">
        <v>202</v>
      </c>
      <c r="C342" s="47"/>
      <c r="D342" s="47"/>
      <c r="E342" s="177"/>
      <c r="F342" s="123"/>
      <c r="G342" s="123"/>
      <c r="H342" s="123"/>
      <c r="I342" s="123"/>
      <c r="J342" s="123"/>
      <c r="K342" s="123"/>
      <c r="L342" s="123"/>
      <c r="M342" s="70"/>
    </row>
    <row r="343" spans="1:13" ht="12.75">
      <c r="A343" s="5"/>
      <c r="B343" s="159" t="s">
        <v>45</v>
      </c>
      <c r="C343" s="178" t="s">
        <v>74</v>
      </c>
      <c r="D343" s="162"/>
      <c r="E343" s="123"/>
      <c r="F343" s="123"/>
      <c r="G343" s="123"/>
      <c r="H343" s="123"/>
      <c r="I343" s="123"/>
      <c r="J343" s="123"/>
      <c r="K343" s="123"/>
      <c r="L343" s="123"/>
      <c r="M343" s="70"/>
    </row>
    <row r="344" spans="1:13" ht="12.75">
      <c r="A344" s="5"/>
      <c r="B344" s="164" t="s">
        <v>46</v>
      </c>
      <c r="C344" s="57" t="s">
        <v>63</v>
      </c>
      <c r="D344" s="59" t="s">
        <v>64</v>
      </c>
      <c r="E344" s="123"/>
      <c r="F344" s="123"/>
      <c r="G344" s="123"/>
      <c r="H344" s="123"/>
      <c r="I344" s="123"/>
      <c r="J344" s="123"/>
      <c r="K344" s="123"/>
      <c r="L344" s="123"/>
      <c r="M344" s="70"/>
    </row>
    <row r="345" spans="1:13" ht="12.75">
      <c r="A345" s="5"/>
      <c r="B345" s="165"/>
      <c r="C345" s="57"/>
      <c r="D345" s="13"/>
      <c r="E345" s="123"/>
      <c r="F345" s="123"/>
      <c r="G345" s="123"/>
      <c r="H345" s="123"/>
      <c r="I345" s="123"/>
      <c r="J345" s="123"/>
      <c r="K345" s="123"/>
      <c r="L345" s="123"/>
      <c r="M345" s="70"/>
    </row>
    <row r="346" spans="1:13" ht="12.75">
      <c r="A346" s="5"/>
      <c r="B346" s="14" t="s">
        <v>69</v>
      </c>
      <c r="C346" s="167">
        <f aca="true" t="shared" si="19" ref="C346:D353">(C331+E331+G331+I331+K331)</f>
        <v>21.691319650321415</v>
      </c>
      <c r="D346" s="124">
        <f t="shared" si="19"/>
        <v>76.0345333656285</v>
      </c>
      <c r="E346" s="123"/>
      <c r="F346" s="123"/>
      <c r="G346" s="123"/>
      <c r="H346" s="123"/>
      <c r="I346" s="123"/>
      <c r="J346" s="123"/>
      <c r="K346" s="123"/>
      <c r="L346" s="123"/>
      <c r="M346" s="70"/>
    </row>
    <row r="347" spans="1:13" ht="12.75">
      <c r="A347" s="5"/>
      <c r="B347" s="14" t="s">
        <v>70</v>
      </c>
      <c r="C347" s="167">
        <f t="shared" si="19"/>
        <v>12.755006882501139</v>
      </c>
      <c r="D347" s="124">
        <f t="shared" si="19"/>
        <v>45.12507765715471</v>
      </c>
      <c r="E347" s="123"/>
      <c r="F347" s="123"/>
      <c r="G347" s="123"/>
      <c r="H347" s="123"/>
      <c r="I347" s="123"/>
      <c r="J347" s="123"/>
      <c r="K347" s="123"/>
      <c r="L347" s="123"/>
      <c r="M347" s="70"/>
    </row>
    <row r="348" spans="1:13" ht="12.75">
      <c r="A348" s="5"/>
      <c r="B348" s="14" t="s">
        <v>34</v>
      </c>
      <c r="C348" s="167">
        <f t="shared" si="19"/>
        <v>2.688817238523349</v>
      </c>
      <c r="D348" s="124">
        <f t="shared" si="19"/>
        <v>9.70957536343429</v>
      </c>
      <c r="E348" s="123"/>
      <c r="F348" s="123"/>
      <c r="G348" s="123"/>
      <c r="H348" s="123"/>
      <c r="I348" s="123"/>
      <c r="J348" s="123"/>
      <c r="K348" s="123"/>
      <c r="L348" s="123"/>
      <c r="M348" s="70"/>
    </row>
    <row r="349" spans="1:13" ht="12.75">
      <c r="A349" s="5"/>
      <c r="B349" s="14" t="s">
        <v>35</v>
      </c>
      <c r="C349" s="167">
        <f t="shared" si="19"/>
        <v>7.77400284966092</v>
      </c>
      <c r="D349" s="124">
        <f t="shared" si="19"/>
        <v>28.222466658144704</v>
      </c>
      <c r="E349" s="123"/>
      <c r="F349" s="123"/>
      <c r="G349" s="123"/>
      <c r="H349" s="123"/>
      <c r="I349" s="123"/>
      <c r="J349" s="123"/>
      <c r="K349" s="123"/>
      <c r="L349" s="123"/>
      <c r="M349" s="70"/>
    </row>
    <row r="350" spans="1:13" ht="12.75">
      <c r="A350" s="5"/>
      <c r="B350" s="14" t="s">
        <v>36</v>
      </c>
      <c r="C350" s="167">
        <f t="shared" si="19"/>
        <v>7.572338316060525</v>
      </c>
      <c r="D350" s="124">
        <f t="shared" si="19"/>
        <v>26.310099885058246</v>
      </c>
      <c r="E350" s="123"/>
      <c r="F350" s="123"/>
      <c r="G350" s="123"/>
      <c r="H350" s="123"/>
      <c r="I350" s="123"/>
      <c r="J350" s="123"/>
      <c r="K350" s="123"/>
      <c r="L350" s="123"/>
      <c r="M350" s="70"/>
    </row>
    <row r="351" spans="1:13" ht="12.75">
      <c r="A351" s="5"/>
      <c r="B351" s="14" t="s">
        <v>37</v>
      </c>
      <c r="C351" s="167">
        <f t="shared" si="19"/>
        <v>7.14911506618722</v>
      </c>
      <c r="D351" s="124">
        <f t="shared" si="19"/>
        <v>24.185059180737657</v>
      </c>
      <c r="E351" s="123"/>
      <c r="F351" s="123"/>
      <c r="G351" s="123"/>
      <c r="H351" s="123"/>
      <c r="I351" s="123"/>
      <c r="J351" s="123"/>
      <c r="K351" s="123"/>
      <c r="L351" s="123"/>
      <c r="M351" s="70"/>
    </row>
    <row r="352" spans="1:13" ht="12.75">
      <c r="A352" s="5"/>
      <c r="B352" s="14" t="s">
        <v>38</v>
      </c>
      <c r="C352" s="167">
        <f t="shared" si="19"/>
        <v>2.230322948614211</v>
      </c>
      <c r="D352" s="124">
        <f t="shared" si="19"/>
        <v>6.497603627069551</v>
      </c>
      <c r="E352" s="123"/>
      <c r="F352" s="123"/>
      <c r="G352" s="123"/>
      <c r="H352" s="123"/>
      <c r="I352" s="123"/>
      <c r="J352" s="123"/>
      <c r="K352" s="123"/>
      <c r="L352" s="123"/>
      <c r="M352" s="70"/>
    </row>
    <row r="353" spans="1:13" ht="12.75">
      <c r="A353" s="5"/>
      <c r="B353" s="14" t="s">
        <v>39</v>
      </c>
      <c r="C353" s="167">
        <f t="shared" si="19"/>
        <v>4.821309162269967</v>
      </c>
      <c r="D353" s="124">
        <f t="shared" si="19"/>
        <v>17.38536907628205</v>
      </c>
      <c r="E353" s="123"/>
      <c r="F353" s="123"/>
      <c r="G353" s="123"/>
      <c r="H353" s="123"/>
      <c r="I353" s="123"/>
      <c r="J353" s="123"/>
      <c r="K353" s="123"/>
      <c r="L353" s="123"/>
      <c r="M353" s="70"/>
    </row>
    <row r="354" spans="1:13" ht="12.75">
      <c r="A354" s="5"/>
      <c r="B354" s="14"/>
      <c r="C354" s="167"/>
      <c r="D354" s="124"/>
      <c r="E354" s="123"/>
      <c r="F354" s="123"/>
      <c r="G354" s="123"/>
      <c r="H354" s="123"/>
      <c r="I354" s="123"/>
      <c r="J354" s="123"/>
      <c r="K354" s="123"/>
      <c r="L354" s="123"/>
      <c r="M354" s="70"/>
    </row>
    <row r="355" spans="1:13" ht="12.75">
      <c r="A355" s="5"/>
      <c r="B355" s="14"/>
      <c r="C355" s="167"/>
      <c r="D355" s="124"/>
      <c r="E355" s="123"/>
      <c r="F355" s="123"/>
      <c r="G355" s="123"/>
      <c r="H355" s="123"/>
      <c r="I355" s="123"/>
      <c r="J355" s="123"/>
      <c r="K355" s="123"/>
      <c r="L355" s="123"/>
      <c r="M355" s="70"/>
    </row>
    <row r="356" spans="1:13" ht="13.5" thickBot="1">
      <c r="A356" s="5"/>
      <c r="B356" s="37" t="s">
        <v>3</v>
      </c>
      <c r="C356" s="175">
        <f>SUM(C346:C355)</f>
        <v>66.68223211413874</v>
      </c>
      <c r="D356" s="179">
        <f>SUM(D346:D355)</f>
        <v>233.46978481350968</v>
      </c>
      <c r="E356" s="123"/>
      <c r="F356" s="123"/>
      <c r="G356" s="123"/>
      <c r="H356" s="123"/>
      <c r="I356" s="123"/>
      <c r="J356" s="123"/>
      <c r="K356" s="123"/>
      <c r="L356" s="123"/>
      <c r="M356" s="70"/>
    </row>
    <row r="357" spans="1:13" ht="13.5" thickBot="1">
      <c r="A357" s="5"/>
      <c r="B357" s="70"/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70"/>
    </row>
    <row r="358" spans="1:13" ht="12.75">
      <c r="A358" s="5"/>
      <c r="B358" s="101" t="s">
        <v>203</v>
      </c>
      <c r="C358" s="47"/>
      <c r="D358" s="47"/>
      <c r="E358" s="47"/>
      <c r="F358" s="47"/>
      <c r="G358" s="47"/>
      <c r="H358" s="47"/>
      <c r="I358" s="8" t="s">
        <v>121</v>
      </c>
      <c r="J358" s="180"/>
      <c r="K358" s="5"/>
      <c r="L358" s="5"/>
      <c r="M358" s="70"/>
    </row>
    <row r="359" spans="1:13" ht="13.5" thickBot="1">
      <c r="A359" s="5"/>
      <c r="B359" s="101"/>
      <c r="C359" s="47"/>
      <c r="D359" s="47"/>
      <c r="E359" s="47"/>
      <c r="F359" s="47"/>
      <c r="G359" s="47"/>
      <c r="H359" s="47"/>
      <c r="I359" s="181" t="s">
        <v>204</v>
      </c>
      <c r="J359" s="182"/>
      <c r="K359" s="5"/>
      <c r="L359" s="5"/>
      <c r="M359" s="70"/>
    </row>
    <row r="360" spans="1:13" ht="12.75">
      <c r="A360" s="5"/>
      <c r="B360" s="159" t="s">
        <v>45</v>
      </c>
      <c r="C360" s="143" t="s">
        <v>110</v>
      </c>
      <c r="D360" s="142" t="s">
        <v>111</v>
      </c>
      <c r="E360" s="143" t="s">
        <v>114</v>
      </c>
      <c r="F360" s="145" t="s">
        <v>115</v>
      </c>
      <c r="G360" s="178" t="s">
        <v>74</v>
      </c>
      <c r="H360" s="160"/>
      <c r="I360" s="183"/>
      <c r="J360" s="184"/>
      <c r="K360" s="163"/>
      <c r="L360" s="70"/>
      <c r="M360" s="70"/>
    </row>
    <row r="361" spans="1:13" ht="12.75">
      <c r="A361" s="5"/>
      <c r="B361" s="164" t="s">
        <v>46</v>
      </c>
      <c r="C361" s="57" t="s">
        <v>63</v>
      </c>
      <c r="D361" s="93" t="s">
        <v>64</v>
      </c>
      <c r="E361" s="57" t="s">
        <v>63</v>
      </c>
      <c r="F361" s="26" t="s">
        <v>64</v>
      </c>
      <c r="G361" s="57" t="s">
        <v>63</v>
      </c>
      <c r="H361" s="26" t="s">
        <v>64</v>
      </c>
      <c r="I361" s="108" t="s">
        <v>63</v>
      </c>
      <c r="J361" s="59" t="s">
        <v>64</v>
      </c>
      <c r="K361" s="26"/>
      <c r="L361" s="26"/>
      <c r="M361" s="70"/>
    </row>
    <row r="362" spans="1:13" ht="12.75">
      <c r="A362" s="5"/>
      <c r="B362" s="165"/>
      <c r="C362" s="57"/>
      <c r="D362" s="12"/>
      <c r="E362" s="57"/>
      <c r="F362" s="12"/>
      <c r="G362" s="57"/>
      <c r="H362" s="12"/>
      <c r="I362" s="108"/>
      <c r="J362" s="13"/>
      <c r="K362" s="12"/>
      <c r="L362" s="12"/>
      <c r="M362" s="70"/>
    </row>
    <row r="363" spans="1:13" ht="12.75">
      <c r="A363" s="5"/>
      <c r="B363" s="14" t="s">
        <v>69</v>
      </c>
      <c r="C363" s="167">
        <f>+F220</f>
        <v>0.3629113600839041</v>
      </c>
      <c r="D363" s="168">
        <f>+F221</f>
        <v>0.7258227201678082</v>
      </c>
      <c r="E363" s="167">
        <f>+F276</f>
        <v>0.9781150813058128</v>
      </c>
      <c r="F363" s="123">
        <f>+F277</f>
        <v>2.731186343886863</v>
      </c>
      <c r="G363" s="169">
        <f>(C363+E363)</f>
        <v>1.341026441389717</v>
      </c>
      <c r="H363" s="79">
        <f>(D363+F363)</f>
        <v>3.457009064054671</v>
      </c>
      <c r="I363" s="185">
        <f aca="true" t="shared" si="20" ref="I363:J370">(C346+G363)</f>
        <v>23.032346091711133</v>
      </c>
      <c r="J363" s="80">
        <f t="shared" si="20"/>
        <v>79.49154242968318</v>
      </c>
      <c r="K363" s="44"/>
      <c r="L363" s="44"/>
      <c r="M363" s="70"/>
    </row>
    <row r="364" spans="1:13" ht="12.75">
      <c r="A364" s="5"/>
      <c r="B364" s="14" t="s">
        <v>70</v>
      </c>
      <c r="C364" s="167">
        <f>+C220</f>
        <v>0.036291136008390415</v>
      </c>
      <c r="D364" s="168">
        <f>+C221</f>
        <v>0.07258227201678083</v>
      </c>
      <c r="E364" s="167">
        <f>+G276</f>
        <v>1.9562301626116256</v>
      </c>
      <c r="F364" s="123">
        <f>+G277</f>
        <v>5.462372687773726</v>
      </c>
      <c r="G364" s="169">
        <f>(C364+E364)</f>
        <v>1.992521298620016</v>
      </c>
      <c r="H364" s="79">
        <f>(D364+F364)</f>
        <v>5.5349549597905074</v>
      </c>
      <c r="I364" s="185">
        <f t="shared" si="20"/>
        <v>14.747528181121154</v>
      </c>
      <c r="J364" s="80">
        <f t="shared" si="20"/>
        <v>50.660032616945216</v>
      </c>
      <c r="K364" s="44"/>
      <c r="L364" s="44"/>
      <c r="M364" s="70"/>
    </row>
    <row r="365" spans="1:13" ht="12.75">
      <c r="A365" s="5"/>
      <c r="B365" s="14" t="s">
        <v>34</v>
      </c>
      <c r="C365" s="167"/>
      <c r="D365" s="168"/>
      <c r="E365" s="167"/>
      <c r="F365" s="123"/>
      <c r="G365" s="169"/>
      <c r="H365" s="79"/>
      <c r="I365" s="185">
        <f t="shared" si="20"/>
        <v>2.688817238523349</v>
      </c>
      <c r="J365" s="80">
        <f t="shared" si="20"/>
        <v>9.70957536343429</v>
      </c>
      <c r="K365" s="44"/>
      <c r="L365" s="44"/>
      <c r="M365" s="70"/>
    </row>
    <row r="366" spans="1:13" ht="12.75">
      <c r="A366" s="5"/>
      <c r="B366" s="14" t="s">
        <v>35</v>
      </c>
      <c r="C366" s="167"/>
      <c r="D366" s="168"/>
      <c r="E366" s="167"/>
      <c r="F366" s="123"/>
      <c r="G366" s="169"/>
      <c r="H366" s="79"/>
      <c r="I366" s="185">
        <f t="shared" si="20"/>
        <v>7.77400284966092</v>
      </c>
      <c r="J366" s="80">
        <f t="shared" si="20"/>
        <v>28.222466658144704</v>
      </c>
      <c r="K366" s="44"/>
      <c r="L366" s="44"/>
      <c r="M366" s="70"/>
    </row>
    <row r="367" spans="1:13" ht="12.75">
      <c r="A367" s="5"/>
      <c r="B367" s="14" t="s">
        <v>36</v>
      </c>
      <c r="C367" s="167">
        <f>+E220</f>
        <v>0.024194090672260273</v>
      </c>
      <c r="D367" s="168">
        <f>+E221</f>
        <v>0.048388181344520546</v>
      </c>
      <c r="E367" s="167">
        <f>+E276</f>
        <v>0.6520767208705418</v>
      </c>
      <c r="F367" s="123">
        <f>+E277</f>
        <v>1.820790895924575</v>
      </c>
      <c r="G367" s="169">
        <f aca="true" t="shared" si="21" ref="G367:H370">(C367+E367)</f>
        <v>0.6762708115428021</v>
      </c>
      <c r="H367" s="79">
        <f t="shared" si="21"/>
        <v>1.8691790772690957</v>
      </c>
      <c r="I367" s="185">
        <f t="shared" si="20"/>
        <v>8.248609127603327</v>
      </c>
      <c r="J367" s="80">
        <f t="shared" si="20"/>
        <v>28.17927896232734</v>
      </c>
      <c r="K367" s="44"/>
      <c r="L367" s="44"/>
      <c r="M367" s="70"/>
    </row>
    <row r="368" spans="1:13" ht="12.75">
      <c r="A368" s="5"/>
      <c r="B368" s="14" t="s">
        <v>37</v>
      </c>
      <c r="C368" s="167"/>
      <c r="D368" s="168"/>
      <c r="E368" s="167">
        <f>+C276</f>
        <v>0.4890575406529064</v>
      </c>
      <c r="F368" s="123">
        <f>+C277</f>
        <v>1.3655931719434315</v>
      </c>
      <c r="G368" s="169">
        <f t="shared" si="21"/>
        <v>0.4890575406529064</v>
      </c>
      <c r="H368" s="79">
        <f t="shared" si="21"/>
        <v>1.3655931719434315</v>
      </c>
      <c r="I368" s="185">
        <f t="shared" si="20"/>
        <v>7.6381726068401266</v>
      </c>
      <c r="J368" s="80">
        <f t="shared" si="20"/>
        <v>25.550652352681087</v>
      </c>
      <c r="K368" s="44"/>
      <c r="L368" s="44"/>
      <c r="M368" s="70"/>
    </row>
    <row r="369" spans="1:13" ht="12.75">
      <c r="A369" s="5"/>
      <c r="B369" s="14" t="s">
        <v>38</v>
      </c>
      <c r="C369" s="167"/>
      <c r="D369" s="168"/>
      <c r="E369" s="167">
        <f>+H276</f>
        <v>0.4890575406529064</v>
      </c>
      <c r="F369" s="123">
        <f>+H277</f>
        <v>1.3655931719434315</v>
      </c>
      <c r="G369" s="169">
        <f t="shared" si="21"/>
        <v>0.4890575406529064</v>
      </c>
      <c r="H369" s="79">
        <f t="shared" si="21"/>
        <v>1.3655931719434315</v>
      </c>
      <c r="I369" s="185">
        <f t="shared" si="20"/>
        <v>2.719380489267117</v>
      </c>
      <c r="J369" s="80">
        <f t="shared" si="20"/>
        <v>7.863196799012982</v>
      </c>
      <c r="K369" s="44"/>
      <c r="L369" s="44"/>
      <c r="M369" s="70"/>
    </row>
    <row r="370" spans="1:13" ht="12.75">
      <c r="A370" s="5"/>
      <c r="B370" s="14" t="s">
        <v>39</v>
      </c>
      <c r="C370" s="167">
        <f>+D220</f>
        <v>0.012097045336130137</v>
      </c>
      <c r="D370" s="168">
        <f>+D221</f>
        <v>0.024194090672260273</v>
      </c>
      <c r="E370" s="167">
        <f>D276</f>
        <v>0.3260383604352709</v>
      </c>
      <c r="F370" s="123">
        <f>+D277</f>
        <v>0.9103954479622876</v>
      </c>
      <c r="G370" s="169">
        <f t="shared" si="21"/>
        <v>0.33813540577140105</v>
      </c>
      <c r="H370" s="79">
        <f t="shared" si="21"/>
        <v>0.9345895386345479</v>
      </c>
      <c r="I370" s="185">
        <f t="shared" si="20"/>
        <v>5.159444568041367</v>
      </c>
      <c r="J370" s="80">
        <f t="shared" si="20"/>
        <v>18.319958614916597</v>
      </c>
      <c r="K370" s="44"/>
      <c r="L370" s="44"/>
      <c r="M370" s="70"/>
    </row>
    <row r="371" spans="1:13" ht="12.75">
      <c r="A371" s="5"/>
      <c r="B371" s="14"/>
      <c r="C371" s="171"/>
      <c r="D371" s="168"/>
      <c r="E371" s="167"/>
      <c r="F371" s="123"/>
      <c r="G371" s="167"/>
      <c r="H371" s="186"/>
      <c r="I371" s="185"/>
      <c r="J371" s="187"/>
      <c r="K371" s="44"/>
      <c r="L371" s="44"/>
      <c r="M371" s="70"/>
    </row>
    <row r="372" spans="1:13" ht="13.5" thickBot="1">
      <c r="A372" s="5"/>
      <c r="B372" s="37" t="s">
        <v>3</v>
      </c>
      <c r="C372" s="175">
        <f aca="true" t="shared" si="22" ref="C372:J372">SUM(C363:C371)</f>
        <v>0.4354936321006849</v>
      </c>
      <c r="D372" s="175">
        <f t="shared" si="22"/>
        <v>0.8709872642013698</v>
      </c>
      <c r="E372" s="175">
        <f t="shared" si="22"/>
        <v>4.890575406529064</v>
      </c>
      <c r="F372" s="175">
        <f t="shared" si="22"/>
        <v>13.655931719434314</v>
      </c>
      <c r="G372" s="175">
        <f t="shared" si="22"/>
        <v>5.326069038629749</v>
      </c>
      <c r="H372" s="175">
        <f t="shared" si="22"/>
        <v>14.526918983635682</v>
      </c>
      <c r="I372" s="188">
        <f t="shared" si="22"/>
        <v>72.0083011527685</v>
      </c>
      <c r="J372" s="133">
        <f t="shared" si="22"/>
        <v>247.9967037971454</v>
      </c>
      <c r="K372" s="44"/>
      <c r="L372" s="44"/>
      <c r="M372" s="70"/>
    </row>
    <row r="373" spans="1:13" ht="12.75">
      <c r="A373" s="5"/>
      <c r="B373" s="70"/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70"/>
    </row>
    <row r="374" spans="1:13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12"/>
    </row>
    <row r="375" spans="1:13" ht="13.5" thickBot="1">
      <c r="A375" s="5"/>
      <c r="B375" s="101" t="s">
        <v>190</v>
      </c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5"/>
    </row>
    <row r="376" spans="1:13" ht="12.75">
      <c r="A376" s="5"/>
      <c r="B376" s="159" t="s">
        <v>45</v>
      </c>
      <c r="C376" s="143" t="s">
        <v>110</v>
      </c>
      <c r="D376" s="142" t="s">
        <v>111</v>
      </c>
      <c r="E376" s="143" t="s">
        <v>112</v>
      </c>
      <c r="F376" s="144" t="s">
        <v>113</v>
      </c>
      <c r="G376" s="143" t="s">
        <v>114</v>
      </c>
      <c r="H376" s="145" t="s">
        <v>115</v>
      </c>
      <c r="I376" s="143" t="s">
        <v>114</v>
      </c>
      <c r="J376" s="145" t="s">
        <v>179</v>
      </c>
      <c r="K376" s="178" t="s">
        <v>119</v>
      </c>
      <c r="L376" s="146"/>
      <c r="M376" s="5"/>
    </row>
    <row r="377" spans="1:13" ht="12.75">
      <c r="A377" s="5"/>
      <c r="B377" s="164" t="s">
        <v>46</v>
      </c>
      <c r="C377" s="147" t="s">
        <v>63</v>
      </c>
      <c r="D377" s="148" t="s">
        <v>64</v>
      </c>
      <c r="E377" s="26" t="s">
        <v>63</v>
      </c>
      <c r="F377" s="26" t="s">
        <v>64</v>
      </c>
      <c r="G377" s="147" t="s">
        <v>63</v>
      </c>
      <c r="H377" s="148" t="s">
        <v>64</v>
      </c>
      <c r="I377" s="147" t="s">
        <v>63</v>
      </c>
      <c r="J377" s="148" t="s">
        <v>64</v>
      </c>
      <c r="K377" s="26" t="s">
        <v>63</v>
      </c>
      <c r="L377" s="59" t="s">
        <v>64</v>
      </c>
      <c r="M377" s="5"/>
    </row>
    <row r="378" spans="1:13" ht="12.75">
      <c r="A378" s="5"/>
      <c r="B378" s="14"/>
      <c r="C378" s="57"/>
      <c r="D378" s="93"/>
      <c r="E378" s="26"/>
      <c r="F378" s="12"/>
      <c r="G378" s="166"/>
      <c r="H378" s="189"/>
      <c r="I378" s="166"/>
      <c r="J378" s="189"/>
      <c r="K378" s="12"/>
      <c r="L378" s="13"/>
      <c r="M378" s="5"/>
    </row>
    <row r="379" spans="1:13" ht="12.75">
      <c r="A379" s="5"/>
      <c r="B379" s="190" t="s">
        <v>69</v>
      </c>
      <c r="C379" s="191">
        <f aca="true" t="shared" si="23" ref="C379:C384">(C331/$B$321)</f>
        <v>0.05296296296296297</v>
      </c>
      <c r="D379" s="192">
        <f aca="true" t="shared" si="24" ref="D379:D384">(D331/$C$321)</f>
        <v>0.052962962962962976</v>
      </c>
      <c r="E379" s="1">
        <f aca="true" t="shared" si="25" ref="E379:J384">(E331/D$321)</f>
        <v>0.06355555555555557</v>
      </c>
      <c r="F379" s="1">
        <f t="shared" si="25"/>
        <v>0.06355555555555556</v>
      </c>
      <c r="G379" s="191">
        <f t="shared" si="25"/>
        <v>0.03177777777777779</v>
      </c>
      <c r="H379" s="192">
        <f t="shared" si="25"/>
        <v>0.03177777777777778</v>
      </c>
      <c r="I379" s="191"/>
      <c r="J379" s="192"/>
      <c r="K379" s="1">
        <f aca="true" t="shared" si="26" ref="K379:L386">(C379+E379+G379+I379)</f>
        <v>0.14829629629629634</v>
      </c>
      <c r="L379" s="193">
        <f t="shared" si="26"/>
        <v>0.14829629629629631</v>
      </c>
      <c r="M379" s="5"/>
    </row>
    <row r="380" spans="1:13" ht="12.75">
      <c r="A380" s="5"/>
      <c r="B380" s="14" t="s">
        <v>70</v>
      </c>
      <c r="C380" s="191">
        <f t="shared" si="23"/>
        <v>0.021185185185185185</v>
      </c>
      <c r="D380" s="192">
        <f t="shared" si="24"/>
        <v>0.021185185185185185</v>
      </c>
      <c r="E380" s="1">
        <f t="shared" si="25"/>
        <v>0.025422222222222228</v>
      </c>
      <c r="F380" s="1">
        <f t="shared" si="25"/>
        <v>0.025422222222222225</v>
      </c>
      <c r="G380" s="191">
        <f t="shared" si="25"/>
        <v>0.06355555555555557</v>
      </c>
      <c r="H380" s="192">
        <f t="shared" si="25"/>
        <v>0.06355555555555556</v>
      </c>
      <c r="I380" s="191">
        <f t="shared" si="25"/>
        <v>0.03333333333333333</v>
      </c>
      <c r="J380" s="192">
        <f t="shared" si="25"/>
        <v>0.03333333333333333</v>
      </c>
      <c r="K380" s="1">
        <f t="shared" si="26"/>
        <v>0.14349629629629632</v>
      </c>
      <c r="L380" s="193">
        <f t="shared" si="26"/>
        <v>0.1434962962962963</v>
      </c>
      <c r="M380" s="5"/>
    </row>
    <row r="381" spans="1:13" ht="12.75">
      <c r="A381" s="5"/>
      <c r="B381" s="14" t="s">
        <v>34</v>
      </c>
      <c r="C381" s="191">
        <f t="shared" si="23"/>
        <v>0.007944444444444445</v>
      </c>
      <c r="D381" s="192">
        <f t="shared" si="24"/>
        <v>0.007944444444444447</v>
      </c>
      <c r="E381" s="1">
        <f t="shared" si="25"/>
        <v>0.006355555555555557</v>
      </c>
      <c r="F381" s="1">
        <f t="shared" si="25"/>
        <v>0.006355555555555556</v>
      </c>
      <c r="G381" s="191">
        <f t="shared" si="25"/>
        <v>0.015888888888888893</v>
      </c>
      <c r="H381" s="192">
        <f t="shared" si="25"/>
        <v>0.01588888888888889</v>
      </c>
      <c r="I381" s="191"/>
      <c r="J381" s="192"/>
      <c r="K381" s="1">
        <f t="shared" si="26"/>
        <v>0.030188888888888897</v>
      </c>
      <c r="L381" s="193">
        <f t="shared" si="26"/>
        <v>0.030188888888888894</v>
      </c>
      <c r="M381" s="5"/>
    </row>
    <row r="382" spans="1:13" ht="12.75">
      <c r="A382" s="5"/>
      <c r="B382" s="14" t="s">
        <v>35</v>
      </c>
      <c r="C382" s="191">
        <f t="shared" si="23"/>
        <v>0.01588888888888889</v>
      </c>
      <c r="D382" s="192">
        <f t="shared" si="24"/>
        <v>0.015888888888888893</v>
      </c>
      <c r="E382" s="1">
        <f t="shared" si="25"/>
        <v>0.019066666666666673</v>
      </c>
      <c r="F382" s="1">
        <f t="shared" si="25"/>
        <v>0.019066666666666666</v>
      </c>
      <c r="G382" s="191">
        <f t="shared" si="25"/>
        <v>0.04766666666666668</v>
      </c>
      <c r="H382" s="192">
        <f t="shared" si="25"/>
        <v>0.04766666666666667</v>
      </c>
      <c r="I382" s="191"/>
      <c r="J382" s="192"/>
      <c r="K382" s="1">
        <f t="shared" si="26"/>
        <v>0.08262222222222224</v>
      </c>
      <c r="L382" s="193">
        <f t="shared" si="26"/>
        <v>0.08262222222222224</v>
      </c>
      <c r="M382" s="5"/>
    </row>
    <row r="383" spans="1:13" ht="12.75">
      <c r="A383" s="5"/>
      <c r="B383" s="14" t="s">
        <v>36</v>
      </c>
      <c r="C383" s="191">
        <f t="shared" si="23"/>
        <v>0.010592592592592593</v>
      </c>
      <c r="D383" s="192">
        <f t="shared" si="24"/>
        <v>0.010592592592592593</v>
      </c>
      <c r="E383" s="1">
        <f t="shared" si="25"/>
        <v>0.012711111111111114</v>
      </c>
      <c r="F383" s="1">
        <f t="shared" si="25"/>
        <v>0.012711111111111112</v>
      </c>
      <c r="G383" s="191">
        <f t="shared" si="25"/>
        <v>0.03177777777777779</v>
      </c>
      <c r="H383" s="192">
        <f t="shared" si="25"/>
        <v>0.03177777777777778</v>
      </c>
      <c r="I383" s="191">
        <f t="shared" si="25"/>
        <v>0.03333333333333333</v>
      </c>
      <c r="J383" s="192">
        <f t="shared" si="25"/>
        <v>0.03333333333333333</v>
      </c>
      <c r="K383" s="1">
        <f t="shared" si="26"/>
        <v>0.08841481481481483</v>
      </c>
      <c r="L383" s="193">
        <f t="shared" si="26"/>
        <v>0.08841481481481481</v>
      </c>
      <c r="M383" s="5"/>
    </row>
    <row r="384" spans="1:13" ht="12.75">
      <c r="A384" s="5"/>
      <c r="B384" s="14" t="s">
        <v>37</v>
      </c>
      <c r="C384" s="191">
        <f t="shared" si="23"/>
        <v>0.010592592592592593</v>
      </c>
      <c r="D384" s="192">
        <f t="shared" si="24"/>
        <v>0.010592592592592593</v>
      </c>
      <c r="E384" s="1">
        <f t="shared" si="25"/>
        <v>0.012711111111111114</v>
      </c>
      <c r="F384" s="1">
        <f t="shared" si="25"/>
        <v>0.012711111111111112</v>
      </c>
      <c r="G384" s="191">
        <f t="shared" si="25"/>
        <v>0.03177777777777779</v>
      </c>
      <c r="H384" s="192">
        <f t="shared" si="25"/>
        <v>0.03177777777777778</v>
      </c>
      <c r="I384" s="191">
        <f t="shared" si="25"/>
        <v>0.022222222222222223</v>
      </c>
      <c r="J384" s="192">
        <f t="shared" si="25"/>
        <v>0.022222222222222223</v>
      </c>
      <c r="K384" s="1">
        <f t="shared" si="26"/>
        <v>0.07730370370370372</v>
      </c>
      <c r="L384" s="193">
        <f t="shared" si="26"/>
        <v>0.07730370370370371</v>
      </c>
      <c r="M384" s="5"/>
    </row>
    <row r="385" spans="1:13" ht="12.75">
      <c r="A385" s="5"/>
      <c r="B385" s="14" t="s">
        <v>38</v>
      </c>
      <c r="C385" s="191"/>
      <c r="D385" s="192"/>
      <c r="E385" s="1"/>
      <c r="F385" s="18"/>
      <c r="G385" s="191">
        <f>(G337/F$321)</f>
        <v>0.007944444444444447</v>
      </c>
      <c r="H385" s="192">
        <f>(H337/G$321)</f>
        <v>0.007944444444444445</v>
      </c>
      <c r="I385" s="191"/>
      <c r="J385" s="192"/>
      <c r="K385" s="1">
        <f t="shared" si="26"/>
        <v>0.007944444444444447</v>
      </c>
      <c r="L385" s="193">
        <f t="shared" si="26"/>
        <v>0.007944444444444445</v>
      </c>
      <c r="M385" s="5"/>
    </row>
    <row r="386" spans="1:13" ht="12.75">
      <c r="A386" s="5"/>
      <c r="B386" s="14" t="s">
        <v>39</v>
      </c>
      <c r="C386" s="191">
        <f>(C338/$B$321)</f>
        <v>0.007944444444444445</v>
      </c>
      <c r="D386" s="192">
        <f>(D338/$C$321)</f>
        <v>0.007944444444444447</v>
      </c>
      <c r="E386" s="1">
        <f>(E338/D$321)</f>
        <v>0.012711111111111114</v>
      </c>
      <c r="F386" s="1">
        <f>(F338/E$321)</f>
        <v>0.012711111111111112</v>
      </c>
      <c r="G386" s="194">
        <f>(G338/F$321)</f>
        <v>0.02383333333333334</v>
      </c>
      <c r="H386" s="195">
        <f>(H338/G$321)</f>
        <v>0.023833333333333335</v>
      </c>
      <c r="I386" s="194"/>
      <c r="J386" s="195"/>
      <c r="K386" s="1">
        <f t="shared" si="26"/>
        <v>0.0444888888888889</v>
      </c>
      <c r="L386" s="193">
        <f t="shared" si="26"/>
        <v>0.0444888888888889</v>
      </c>
      <c r="M386" s="5"/>
    </row>
    <row r="387" spans="1:13" ht="13.5" thickBot="1">
      <c r="A387" s="5"/>
      <c r="B387" s="37" t="s">
        <v>3</v>
      </c>
      <c r="C387" s="196">
        <f aca="true" t="shared" si="27" ref="C387:L387">SUM(C379:C386)</f>
        <v>0.12711111111111115</v>
      </c>
      <c r="D387" s="197">
        <f t="shared" si="27"/>
        <v>0.12711111111111115</v>
      </c>
      <c r="E387" s="197">
        <f t="shared" si="27"/>
        <v>0.15253333333333338</v>
      </c>
      <c r="F387" s="197">
        <f t="shared" si="27"/>
        <v>0.15253333333333335</v>
      </c>
      <c r="G387" s="197">
        <f t="shared" si="27"/>
        <v>0.2542222222222223</v>
      </c>
      <c r="H387" s="197">
        <f t="shared" si="27"/>
        <v>0.25422222222222224</v>
      </c>
      <c r="I387" s="197">
        <f t="shared" si="27"/>
        <v>0.08888888888888889</v>
      </c>
      <c r="J387" s="197">
        <f t="shared" si="27"/>
        <v>0.08888888888888889</v>
      </c>
      <c r="K387" s="197">
        <f t="shared" si="27"/>
        <v>0.6227555555555557</v>
      </c>
      <c r="L387" s="198">
        <f t="shared" si="27"/>
        <v>0.6227555555555555</v>
      </c>
      <c r="M387" s="5"/>
    </row>
    <row r="388" spans="1:13" ht="12.75">
      <c r="A388" s="5"/>
      <c r="B388" s="70"/>
      <c r="C388" s="1"/>
      <c r="D388" s="1"/>
      <c r="E388" s="1"/>
      <c r="F388" s="1"/>
      <c r="G388" s="1"/>
      <c r="H388" s="1"/>
      <c r="I388" s="5"/>
      <c r="J388" s="5"/>
      <c r="K388" s="5"/>
      <c r="L388" s="5"/>
      <c r="M388" s="5"/>
    </row>
    <row r="389" spans="1:13" ht="13.5" thickBot="1">
      <c r="A389" s="5"/>
      <c r="B389" s="70"/>
      <c r="C389" s="1"/>
      <c r="D389" s="1"/>
      <c r="E389" s="1"/>
      <c r="F389" s="1"/>
      <c r="G389" s="1"/>
      <c r="H389" s="1"/>
      <c r="I389" s="5"/>
      <c r="J389" s="5"/>
      <c r="K389" s="5"/>
      <c r="L389" s="5"/>
      <c r="M389" s="5"/>
    </row>
    <row r="390" spans="1:13" ht="13.5" thickBot="1">
      <c r="A390" s="5"/>
      <c r="B390" s="8" t="s">
        <v>191</v>
      </c>
      <c r="C390" s="9"/>
      <c r="D390" s="9"/>
      <c r="E390" s="9"/>
      <c r="F390" s="10"/>
      <c r="G390" s="12"/>
      <c r="H390" s="12"/>
      <c r="I390" s="12"/>
      <c r="J390" s="12"/>
      <c r="K390" s="12"/>
      <c r="L390" s="12"/>
      <c r="M390" s="5"/>
    </row>
    <row r="391" spans="1:13" ht="12.75">
      <c r="A391" s="5"/>
      <c r="B391" s="159" t="s">
        <v>45</v>
      </c>
      <c r="C391" s="143" t="s">
        <v>110</v>
      </c>
      <c r="D391" s="142" t="s">
        <v>111</v>
      </c>
      <c r="E391" s="143" t="s">
        <v>114</v>
      </c>
      <c r="F391" s="146" t="s">
        <v>115</v>
      </c>
      <c r="G391" s="163"/>
      <c r="H391" s="70"/>
      <c r="I391" s="199"/>
      <c r="J391" s="70"/>
      <c r="K391" s="163"/>
      <c r="L391" s="70"/>
      <c r="M391" s="5"/>
    </row>
    <row r="392" spans="1:13" ht="12.75">
      <c r="A392" s="5"/>
      <c r="B392" s="164" t="s">
        <v>46</v>
      </c>
      <c r="C392" s="57" t="s">
        <v>63</v>
      </c>
      <c r="D392" s="93" t="s">
        <v>64</v>
      </c>
      <c r="E392" s="57" t="s">
        <v>63</v>
      </c>
      <c r="F392" s="59" t="s">
        <v>64</v>
      </c>
      <c r="G392" s="26"/>
      <c r="H392" s="26"/>
      <c r="I392" s="26"/>
      <c r="J392" s="26"/>
      <c r="K392" s="26"/>
      <c r="L392" s="26"/>
      <c r="M392" s="5"/>
    </row>
    <row r="393" spans="1:13" ht="12.75">
      <c r="A393" s="5"/>
      <c r="B393" s="14"/>
      <c r="C393" s="57"/>
      <c r="D393" s="93"/>
      <c r="E393" s="57"/>
      <c r="F393" s="13"/>
      <c r="G393" s="12"/>
      <c r="H393" s="12"/>
      <c r="I393" s="12"/>
      <c r="J393" s="12"/>
      <c r="K393" s="12"/>
      <c r="L393" s="12"/>
      <c r="M393" s="5"/>
    </row>
    <row r="394" spans="1:13" ht="12.75">
      <c r="A394" s="5"/>
      <c r="B394" s="190" t="s">
        <v>69</v>
      </c>
      <c r="C394" s="191">
        <f>(C363/$B$220)</f>
        <v>0.5</v>
      </c>
      <c r="D394" s="192">
        <f>(D363/$B$221)</f>
        <v>0.5</v>
      </c>
      <c r="E394" s="191">
        <f>(E363/$B$276)</f>
        <v>0.05</v>
      </c>
      <c r="F394" s="193">
        <f>(F363/$B$277)</f>
        <v>0.05000000000000001</v>
      </c>
      <c r="G394" s="1"/>
      <c r="H394" s="1"/>
      <c r="I394" s="12"/>
      <c r="J394" s="12"/>
      <c r="K394" s="12"/>
      <c r="L394" s="12"/>
      <c r="M394" s="5"/>
    </row>
    <row r="395" spans="1:13" ht="12.75">
      <c r="A395" s="5"/>
      <c r="B395" s="14" t="s">
        <v>70</v>
      </c>
      <c r="C395" s="191">
        <f>(C364/$B$220)</f>
        <v>0.05</v>
      </c>
      <c r="D395" s="192">
        <f>(D364/$B$221)</f>
        <v>0.05</v>
      </c>
      <c r="E395" s="191">
        <f>(E364/$B$276)</f>
        <v>0.1</v>
      </c>
      <c r="F395" s="193">
        <f>(F364/$B$277)</f>
        <v>0.10000000000000002</v>
      </c>
      <c r="G395" s="1"/>
      <c r="H395" s="1"/>
      <c r="I395" s="12"/>
      <c r="J395" s="12"/>
      <c r="K395" s="12"/>
      <c r="L395" s="12"/>
      <c r="M395" s="5"/>
    </row>
    <row r="396" spans="1:13" ht="12.75">
      <c r="A396" s="5"/>
      <c r="B396" s="14" t="s">
        <v>34</v>
      </c>
      <c r="C396" s="191"/>
      <c r="D396" s="192"/>
      <c r="E396" s="191"/>
      <c r="F396" s="193"/>
      <c r="G396" s="1"/>
      <c r="H396" s="1"/>
      <c r="I396" s="12"/>
      <c r="J396" s="12"/>
      <c r="K396" s="12"/>
      <c r="L396" s="12"/>
      <c r="M396" s="5"/>
    </row>
    <row r="397" spans="1:13" ht="12.75">
      <c r="A397" s="5"/>
      <c r="B397" s="14" t="s">
        <v>35</v>
      </c>
      <c r="C397" s="191"/>
      <c r="D397" s="192"/>
      <c r="E397" s="191"/>
      <c r="F397" s="193"/>
      <c r="G397" s="1"/>
      <c r="H397" s="1"/>
      <c r="I397" s="12"/>
      <c r="J397" s="12"/>
      <c r="K397" s="12"/>
      <c r="L397" s="12"/>
      <c r="M397" s="5"/>
    </row>
    <row r="398" spans="1:13" ht="12.75">
      <c r="A398" s="5"/>
      <c r="B398" s="14" t="s">
        <v>36</v>
      </c>
      <c r="C398" s="191">
        <f>(C367/$B$220)</f>
        <v>0.03333333333333333</v>
      </c>
      <c r="D398" s="192">
        <f>(D367/$B$221)</f>
        <v>0.03333333333333333</v>
      </c>
      <c r="E398" s="191">
        <f>(E367/$B$276)</f>
        <v>0.03333333333333333</v>
      </c>
      <c r="F398" s="193">
        <f>(F367/$B$277)</f>
        <v>0.03333333333333333</v>
      </c>
      <c r="G398" s="1"/>
      <c r="H398" s="1"/>
      <c r="I398" s="12"/>
      <c r="J398" s="12"/>
      <c r="K398" s="12"/>
      <c r="L398" s="12"/>
      <c r="M398" s="5"/>
    </row>
    <row r="399" spans="1:13" ht="12.75">
      <c r="A399" s="5"/>
      <c r="B399" s="14" t="s">
        <v>37</v>
      </c>
      <c r="C399" s="191"/>
      <c r="D399" s="192"/>
      <c r="E399" s="191"/>
      <c r="F399" s="193"/>
      <c r="G399" s="1"/>
      <c r="H399" s="1"/>
      <c r="I399" s="12"/>
      <c r="J399" s="12"/>
      <c r="K399" s="12"/>
      <c r="L399" s="12"/>
      <c r="M399" s="5"/>
    </row>
    <row r="400" spans="1:13" ht="12.75">
      <c r="A400" s="5"/>
      <c r="B400" s="14" t="s">
        <v>38</v>
      </c>
      <c r="C400" s="191"/>
      <c r="D400" s="192"/>
      <c r="E400" s="191">
        <f>(E369/$B$276)</f>
        <v>0.025</v>
      </c>
      <c r="F400" s="193">
        <f>(F369/$B$277)</f>
        <v>0.025000000000000005</v>
      </c>
      <c r="G400" s="1"/>
      <c r="H400" s="1"/>
      <c r="I400" s="12"/>
      <c r="J400" s="12"/>
      <c r="K400" s="12"/>
      <c r="L400" s="12"/>
      <c r="M400" s="5"/>
    </row>
    <row r="401" spans="1:13" ht="12.75">
      <c r="A401" s="5"/>
      <c r="B401" s="14" t="s">
        <v>39</v>
      </c>
      <c r="C401" s="191">
        <f>(C370/$B$220)</f>
        <v>0.016666666666666666</v>
      </c>
      <c r="D401" s="192">
        <f>(D370/$B$221)</f>
        <v>0.016666666666666666</v>
      </c>
      <c r="E401" s="191">
        <f>(E370/$B$276)</f>
        <v>0.016666666666666666</v>
      </c>
      <c r="F401" s="193">
        <f>(F370/$B$277)</f>
        <v>0.016666666666666666</v>
      </c>
      <c r="G401" s="1"/>
      <c r="H401" s="1"/>
      <c r="I401" s="12"/>
      <c r="J401" s="12"/>
      <c r="K401" s="12"/>
      <c r="L401" s="12"/>
      <c r="M401" s="5"/>
    </row>
    <row r="402" spans="1:13" ht="13.5" thickBot="1">
      <c r="A402" s="5"/>
      <c r="B402" s="37" t="s">
        <v>3</v>
      </c>
      <c r="C402" s="196">
        <f>SUM(C394:C401)</f>
        <v>0.6000000000000001</v>
      </c>
      <c r="D402" s="200">
        <f>SUM(D394:D401)</f>
        <v>0.6000000000000001</v>
      </c>
      <c r="E402" s="196">
        <f>SUM(E394:E401)</f>
        <v>0.225</v>
      </c>
      <c r="F402" s="198">
        <f>SUM(F394:F401)</f>
        <v>0.225</v>
      </c>
      <c r="G402" s="1"/>
      <c r="H402" s="1"/>
      <c r="I402" s="12"/>
      <c r="J402" s="12"/>
      <c r="K402" s="12"/>
      <c r="L402" s="12"/>
      <c r="M402" s="5"/>
    </row>
    <row r="403" spans="1:13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</row>
    <row r="404" spans="1:13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</row>
    <row r="405" spans="1:13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</row>
    <row r="406" spans="1:13" ht="12.75" customHeight="1">
      <c r="A406" s="5"/>
      <c r="B406" s="264" t="s">
        <v>256</v>
      </c>
      <c r="C406" s="264"/>
      <c r="D406" s="264"/>
      <c r="E406" s="264"/>
      <c r="F406" s="264"/>
      <c r="G406" s="5"/>
      <c r="H406" s="5"/>
      <c r="I406" s="5"/>
      <c r="J406" s="5"/>
      <c r="K406" s="5"/>
      <c r="L406" s="5"/>
      <c r="M406" s="5"/>
    </row>
    <row r="407" spans="1:13" ht="12.75">
      <c r="A407" s="5"/>
      <c r="B407" s="201"/>
      <c r="C407" s="201"/>
      <c r="D407" s="201"/>
      <c r="E407" s="201"/>
      <c r="F407" s="201"/>
      <c r="G407" s="5"/>
      <c r="H407" s="5"/>
      <c r="I407" s="5"/>
      <c r="J407" s="5"/>
      <c r="K407" s="5"/>
      <c r="L407" s="5"/>
      <c r="M407" s="5"/>
    </row>
    <row r="408" spans="1:13" ht="12.75" customHeight="1">
      <c r="A408" s="5"/>
      <c r="B408" s="265" t="s">
        <v>225</v>
      </c>
      <c r="C408" s="265"/>
      <c r="D408" s="265"/>
      <c r="E408" s="201"/>
      <c r="F408" s="201">
        <f>C6</f>
        <v>822727</v>
      </c>
      <c r="G408" s="5"/>
      <c r="H408" s="5"/>
      <c r="I408" s="5"/>
      <c r="J408" s="5"/>
      <c r="K408" s="5"/>
      <c r="L408" s="5"/>
      <c r="M408" s="5"/>
    </row>
    <row r="409" spans="1:13" ht="12.75" customHeight="1">
      <c r="A409" s="5"/>
      <c r="B409" s="265" t="s">
        <v>226</v>
      </c>
      <c r="C409" s="265"/>
      <c r="D409" s="265"/>
      <c r="E409" s="265"/>
      <c r="F409" s="203">
        <f>E11</f>
        <v>336413.07029999996</v>
      </c>
      <c r="G409" s="5"/>
      <c r="H409" s="5"/>
      <c r="I409" s="5"/>
      <c r="J409" s="5"/>
      <c r="K409" s="5"/>
      <c r="L409" s="5"/>
      <c r="M409" s="5"/>
    </row>
    <row r="410" spans="1:13" ht="12.75">
      <c r="A410" s="5"/>
      <c r="B410" s="201"/>
      <c r="C410" s="201"/>
      <c r="D410" s="201"/>
      <c r="E410" s="201"/>
      <c r="F410" s="201"/>
      <c r="G410" s="5"/>
      <c r="H410" s="5"/>
      <c r="I410" s="5"/>
      <c r="J410" s="5"/>
      <c r="K410" s="5"/>
      <c r="L410" s="5"/>
      <c r="M410" s="5"/>
    </row>
    <row r="411" spans="2:6" ht="12.75" customHeight="1">
      <c r="B411" s="265" t="s">
        <v>218</v>
      </c>
      <c r="C411" s="265"/>
      <c r="D411" s="265"/>
      <c r="E411" s="265"/>
      <c r="F411" s="201"/>
    </row>
    <row r="412" spans="2:6" ht="12.75" customHeight="1">
      <c r="B412" s="266" t="s">
        <v>219</v>
      </c>
      <c r="C412" s="266"/>
      <c r="D412" s="201"/>
      <c r="E412" s="201"/>
      <c r="F412" s="203">
        <f>G33</f>
        <v>11427.0277465792</v>
      </c>
    </row>
    <row r="413" spans="2:6" ht="12.75">
      <c r="B413" s="201"/>
      <c r="C413" s="201"/>
      <c r="D413" s="201"/>
      <c r="E413" s="201"/>
      <c r="F413" s="201"/>
    </row>
    <row r="414" spans="2:6" ht="13.5" thickBot="1">
      <c r="B414" s="201"/>
      <c r="C414" s="201"/>
      <c r="D414" s="201"/>
      <c r="E414" s="201"/>
      <c r="F414" s="201"/>
    </row>
    <row r="415" spans="2:8" ht="12.75" customHeight="1">
      <c r="B415" s="267" t="s">
        <v>220</v>
      </c>
      <c r="C415" s="268"/>
      <c r="D415" s="268"/>
      <c r="E415" s="268"/>
      <c r="F415" s="269"/>
      <c r="G415" s="202"/>
      <c r="H415" s="202"/>
    </row>
    <row r="416" spans="2:8" ht="12.75">
      <c r="B416" s="219"/>
      <c r="C416" s="220"/>
      <c r="D416" s="221"/>
      <c r="E416" s="220"/>
      <c r="F416" s="222"/>
      <c r="G416" s="204"/>
      <c r="H416" s="204"/>
    </row>
    <row r="417" spans="2:8" ht="25.5">
      <c r="B417" s="216" t="s">
        <v>242</v>
      </c>
      <c r="C417" s="228">
        <f>I64</f>
        <v>36.81174535919091</v>
      </c>
      <c r="D417" s="223" t="s">
        <v>241</v>
      </c>
      <c r="E417" s="229" t="s">
        <v>69</v>
      </c>
      <c r="F417" s="230">
        <f aca="true" t="shared" si="28" ref="F417:F424">C331</f>
        <v>1.949659106060852</v>
      </c>
      <c r="H417" s="206"/>
    </row>
    <row r="418" spans="2:8" ht="12.75">
      <c r="B418" s="216"/>
      <c r="C418" s="231"/>
      <c r="D418" s="232"/>
      <c r="E418" s="231" t="s">
        <v>70</v>
      </c>
      <c r="F418" s="230">
        <f t="shared" si="28"/>
        <v>0.7798636424243407</v>
      </c>
      <c r="H418" s="206"/>
    </row>
    <row r="419" spans="2:8" ht="12.75">
      <c r="B419" s="216"/>
      <c r="C419" s="231"/>
      <c r="D419" s="232"/>
      <c r="E419" s="231" t="s">
        <v>34</v>
      </c>
      <c r="F419" s="230">
        <f t="shared" si="28"/>
        <v>0.2924488659091278</v>
      </c>
      <c r="H419" s="206"/>
    </row>
    <row r="420" spans="2:8" ht="12.75">
      <c r="B420" s="216"/>
      <c r="C420" s="231"/>
      <c r="D420" s="232"/>
      <c r="E420" s="231" t="s">
        <v>35</v>
      </c>
      <c r="F420" s="230">
        <f t="shared" si="28"/>
        <v>0.5848977318182556</v>
      </c>
      <c r="H420" s="206"/>
    </row>
    <row r="421" spans="2:8" ht="25.5">
      <c r="B421" s="216"/>
      <c r="C421" s="231"/>
      <c r="D421" s="232"/>
      <c r="E421" s="231" t="s">
        <v>36</v>
      </c>
      <c r="F421" s="230">
        <f t="shared" si="28"/>
        <v>0.38993182121217035</v>
      </c>
      <c r="H421" s="206"/>
    </row>
    <row r="422" spans="2:8" ht="12.75">
      <c r="B422" s="216"/>
      <c r="C422" s="231"/>
      <c r="D422" s="232"/>
      <c r="E422" s="231" t="s">
        <v>37</v>
      </c>
      <c r="F422" s="230">
        <f t="shared" si="28"/>
        <v>0.38993182121217035</v>
      </c>
      <c r="H422" s="206"/>
    </row>
    <row r="423" spans="2:8" ht="12.75">
      <c r="B423" s="216"/>
      <c r="C423" s="231"/>
      <c r="D423" s="232"/>
      <c r="E423" s="231" t="s">
        <v>38</v>
      </c>
      <c r="F423" s="230">
        <f t="shared" si="28"/>
        <v>0</v>
      </c>
      <c r="H423" s="206"/>
    </row>
    <row r="424" spans="2:8" ht="12.75">
      <c r="B424" s="216"/>
      <c r="C424" s="231"/>
      <c r="D424" s="232"/>
      <c r="E424" s="231" t="s">
        <v>39</v>
      </c>
      <c r="F424" s="230">
        <f t="shared" si="28"/>
        <v>0.2924488659091278</v>
      </c>
      <c r="H424" s="206"/>
    </row>
    <row r="425" spans="2:6" ht="13.5" thickBot="1">
      <c r="B425" s="218"/>
      <c r="C425" s="233"/>
      <c r="D425" s="234"/>
      <c r="E425" s="233" t="s">
        <v>240</v>
      </c>
      <c r="F425" s="235">
        <f>C340</f>
        <v>4.679181854546044</v>
      </c>
    </row>
    <row r="426" spans="2:6" ht="13.5" thickBot="1">
      <c r="B426" s="236"/>
      <c r="C426" s="236"/>
      <c r="D426" s="236"/>
      <c r="E426" s="236"/>
      <c r="F426" s="236"/>
    </row>
    <row r="427" spans="2:8" ht="12.75" customHeight="1">
      <c r="B427" s="267" t="s">
        <v>221</v>
      </c>
      <c r="C427" s="268"/>
      <c r="D427" s="268"/>
      <c r="E427" s="268"/>
      <c r="F427" s="269"/>
      <c r="G427" s="202"/>
      <c r="H427" s="202"/>
    </row>
    <row r="428" spans="2:8" ht="12.75">
      <c r="B428" s="237"/>
      <c r="C428" s="238"/>
      <c r="D428" s="239"/>
      <c r="E428" s="239"/>
      <c r="F428" s="240"/>
      <c r="G428" s="204"/>
      <c r="H428" s="204"/>
    </row>
    <row r="429" spans="2:6" ht="25.5">
      <c r="B429" s="216" t="s">
        <v>243</v>
      </c>
      <c r="C429" s="241">
        <f>I86</f>
        <v>0.7258227201678082</v>
      </c>
      <c r="D429" s="217" t="s">
        <v>244</v>
      </c>
      <c r="E429" s="229" t="s">
        <v>69</v>
      </c>
      <c r="F429" s="230">
        <f>C363</f>
        <v>0.3629113600839041</v>
      </c>
    </row>
    <row r="430" spans="2:6" ht="12.75">
      <c r="B430" s="216"/>
      <c r="C430" s="231"/>
      <c r="D430" s="242"/>
      <c r="E430" s="231" t="s">
        <v>70</v>
      </c>
      <c r="F430" s="230">
        <f>C364</f>
        <v>0.036291136008390415</v>
      </c>
    </row>
    <row r="431" spans="2:6" ht="25.5">
      <c r="B431" s="216"/>
      <c r="C431" s="231"/>
      <c r="D431" s="242"/>
      <c r="E431" s="231" t="s">
        <v>36</v>
      </c>
      <c r="F431" s="230">
        <f>C367</f>
        <v>0.024194090672260273</v>
      </c>
    </row>
    <row r="432" spans="2:6" ht="12.75">
      <c r="B432" s="216"/>
      <c r="C432" s="231"/>
      <c r="D432" s="242"/>
      <c r="E432" s="231" t="s">
        <v>39</v>
      </c>
      <c r="F432" s="230">
        <f>C370</f>
        <v>0.012097045336130137</v>
      </c>
    </row>
    <row r="433" spans="2:6" ht="13.5" thickBot="1">
      <c r="B433" s="243"/>
      <c r="C433" s="233"/>
      <c r="D433" s="244"/>
      <c r="E433" s="233" t="s">
        <v>240</v>
      </c>
      <c r="F433" s="235">
        <f>C372</f>
        <v>0.4354936321006849</v>
      </c>
    </row>
    <row r="434" spans="2:6" ht="13.5" thickBot="1">
      <c r="B434" s="236"/>
      <c r="C434" s="236"/>
      <c r="D434" s="236"/>
      <c r="E434" s="236"/>
      <c r="F434" s="245"/>
    </row>
    <row r="435" spans="2:8" ht="12.75" customHeight="1">
      <c r="B435" s="267" t="s">
        <v>222</v>
      </c>
      <c r="C435" s="268"/>
      <c r="D435" s="268"/>
      <c r="E435" s="268"/>
      <c r="F435" s="269"/>
      <c r="G435" s="202"/>
      <c r="H435" s="202"/>
    </row>
    <row r="436" spans="2:8" ht="12.75">
      <c r="B436" s="246"/>
      <c r="C436" s="242"/>
      <c r="D436" s="247"/>
      <c r="E436" s="247"/>
      <c r="F436" s="248"/>
      <c r="G436" s="204"/>
      <c r="H436" s="204"/>
    </row>
    <row r="437" spans="2:6" ht="25.5">
      <c r="B437" s="224" t="s">
        <v>242</v>
      </c>
      <c r="C437" s="228">
        <f>I112</f>
        <v>294.0129243690757</v>
      </c>
      <c r="D437" s="223" t="s">
        <v>244</v>
      </c>
      <c r="E437" s="229" t="s">
        <v>69</v>
      </c>
      <c r="F437" s="249">
        <f aca="true" t="shared" si="29" ref="F437:F442">E331</f>
        <v>18.68615474879015</v>
      </c>
    </row>
    <row r="438" spans="2:6" ht="12.75">
      <c r="B438" s="216"/>
      <c r="C438" s="250"/>
      <c r="D438" s="232"/>
      <c r="E438" s="231" t="s">
        <v>70</v>
      </c>
      <c r="F438" s="251">
        <f t="shared" si="29"/>
        <v>7.474461899516059</v>
      </c>
    </row>
    <row r="439" spans="2:6" ht="12.75">
      <c r="B439" s="216"/>
      <c r="C439" s="250"/>
      <c r="D439" s="232"/>
      <c r="E439" s="231" t="s">
        <v>34</v>
      </c>
      <c r="F439" s="251">
        <f t="shared" si="29"/>
        <v>1.8686154748790147</v>
      </c>
    </row>
    <row r="440" spans="2:6" ht="12.75">
      <c r="B440" s="216"/>
      <c r="C440" s="250"/>
      <c r="D440" s="232"/>
      <c r="E440" s="231" t="s">
        <v>35</v>
      </c>
      <c r="F440" s="251">
        <f t="shared" si="29"/>
        <v>5.605846424637044</v>
      </c>
    </row>
    <row r="441" spans="2:6" ht="25.5">
      <c r="B441" s="216"/>
      <c r="C441" s="250"/>
      <c r="D441" s="232"/>
      <c r="E441" s="231" t="s">
        <v>36</v>
      </c>
      <c r="F441" s="251">
        <f t="shared" si="29"/>
        <v>3.7372309497580294</v>
      </c>
    </row>
    <row r="442" spans="2:6" ht="12.75">
      <c r="B442" s="216"/>
      <c r="C442" s="250"/>
      <c r="D442" s="232"/>
      <c r="E442" s="231" t="s">
        <v>37</v>
      </c>
      <c r="F442" s="251">
        <f t="shared" si="29"/>
        <v>3.7372309497580294</v>
      </c>
    </row>
    <row r="443" spans="2:6" ht="12.75">
      <c r="B443" s="216"/>
      <c r="C443" s="250"/>
      <c r="D443" s="232"/>
      <c r="E443" s="231" t="s">
        <v>39</v>
      </c>
      <c r="F443" s="251">
        <f>E338</f>
        <v>3.7372309497580294</v>
      </c>
    </row>
    <row r="444" spans="2:6" ht="13.5" thickBot="1">
      <c r="B444" s="218"/>
      <c r="C444" s="252"/>
      <c r="D444" s="234"/>
      <c r="E444" s="233" t="s">
        <v>240</v>
      </c>
      <c r="F444" s="253">
        <f>E340</f>
        <v>44.846771397096354</v>
      </c>
    </row>
    <row r="445" spans="2:6" ht="13.5" thickBot="1">
      <c r="B445" s="205"/>
      <c r="C445" s="254"/>
      <c r="D445" s="236"/>
      <c r="E445" s="236"/>
      <c r="F445" s="245"/>
    </row>
    <row r="446" spans="2:8" ht="12.75" customHeight="1">
      <c r="B446" s="267" t="s">
        <v>223</v>
      </c>
      <c r="C446" s="268"/>
      <c r="D446" s="268"/>
      <c r="E446" s="268"/>
      <c r="F446" s="269"/>
      <c r="G446" s="202"/>
      <c r="H446" s="202"/>
    </row>
    <row r="447" spans="2:8" ht="12.75">
      <c r="B447" s="246"/>
      <c r="C447" s="242"/>
      <c r="D447" s="247"/>
      <c r="E447" s="242"/>
      <c r="F447" s="255"/>
      <c r="G447" s="204"/>
      <c r="H447" s="204"/>
    </row>
    <row r="448" spans="2:6" ht="25.5">
      <c r="B448" s="224" t="s">
        <v>242</v>
      </c>
      <c r="C448" s="228">
        <f>J134</f>
        <v>33.215217339978025</v>
      </c>
      <c r="D448" s="223" t="s">
        <v>244</v>
      </c>
      <c r="E448" s="229" t="s">
        <v>69</v>
      </c>
      <c r="F448" s="249">
        <f>G331</f>
        <v>1.055505795470413</v>
      </c>
    </row>
    <row r="449" spans="2:6" ht="12.75">
      <c r="B449" s="216"/>
      <c r="C449" s="250"/>
      <c r="D449" s="232"/>
      <c r="E449" s="231" t="s">
        <v>70</v>
      </c>
      <c r="F449" s="251">
        <f aca="true" t="shared" si="30" ref="F449:F455">G332</f>
        <v>2.111011590940826</v>
      </c>
    </row>
    <row r="450" spans="2:6" ht="12.75">
      <c r="B450" s="216"/>
      <c r="C450" s="250"/>
      <c r="D450" s="232"/>
      <c r="E450" s="231" t="s">
        <v>34</v>
      </c>
      <c r="F450" s="251">
        <f t="shared" si="30"/>
        <v>0.5277528977352065</v>
      </c>
    </row>
    <row r="451" spans="2:6" ht="12.75">
      <c r="B451" s="216"/>
      <c r="C451" s="250"/>
      <c r="D451" s="232"/>
      <c r="E451" s="231" t="s">
        <v>35</v>
      </c>
      <c r="F451" s="251">
        <f t="shared" si="30"/>
        <v>1.5832586932056196</v>
      </c>
    </row>
    <row r="452" spans="2:6" ht="25.5">
      <c r="B452" s="216"/>
      <c r="C452" s="250"/>
      <c r="D452" s="232"/>
      <c r="E452" s="231" t="s">
        <v>36</v>
      </c>
      <c r="F452" s="251">
        <f t="shared" si="30"/>
        <v>1.055505795470413</v>
      </c>
    </row>
    <row r="453" spans="2:6" ht="12.75">
      <c r="B453" s="216"/>
      <c r="C453" s="250"/>
      <c r="D453" s="232"/>
      <c r="E453" s="231" t="s">
        <v>37</v>
      </c>
      <c r="F453" s="251">
        <f t="shared" si="30"/>
        <v>1.055505795470413</v>
      </c>
    </row>
    <row r="454" spans="2:6" ht="12.75">
      <c r="B454" s="216"/>
      <c r="C454" s="250"/>
      <c r="D454" s="232"/>
      <c r="E454" s="231" t="s">
        <v>38</v>
      </c>
      <c r="F454" s="251">
        <f t="shared" si="30"/>
        <v>0.26387644886760325</v>
      </c>
    </row>
    <row r="455" spans="2:6" ht="12.75">
      <c r="B455" s="216"/>
      <c r="C455" s="250"/>
      <c r="D455" s="232"/>
      <c r="E455" s="231" t="s">
        <v>39</v>
      </c>
      <c r="F455" s="251">
        <f t="shared" si="30"/>
        <v>0.7916293466028098</v>
      </c>
    </row>
    <row r="456" spans="2:6" ht="13.5" thickBot="1">
      <c r="B456" s="218"/>
      <c r="C456" s="252"/>
      <c r="D456" s="234"/>
      <c r="E456" s="233" t="s">
        <v>240</v>
      </c>
      <c r="F456" s="253">
        <f>G340</f>
        <v>8.444046363763304</v>
      </c>
    </row>
    <row r="457" spans="2:6" ht="13.5" thickBot="1">
      <c r="B457" s="205"/>
      <c r="C457" s="254"/>
      <c r="D457" s="236"/>
      <c r="E457" s="236"/>
      <c r="F457" s="245"/>
    </row>
    <row r="458" spans="2:8" ht="12.75" customHeight="1">
      <c r="B458" s="267" t="s">
        <v>224</v>
      </c>
      <c r="C458" s="268"/>
      <c r="D458" s="268"/>
      <c r="E458" s="268"/>
      <c r="F458" s="269"/>
      <c r="G458" s="202"/>
      <c r="H458" s="202"/>
    </row>
    <row r="459" spans="2:8" ht="12.75">
      <c r="B459" s="246"/>
      <c r="C459" s="242"/>
      <c r="D459" s="247"/>
      <c r="E459" s="247"/>
      <c r="F459" s="255"/>
      <c r="G459" s="204"/>
      <c r="H459" s="204"/>
    </row>
    <row r="460" spans="2:6" ht="25.5">
      <c r="B460" s="224" t="s">
        <v>243</v>
      </c>
      <c r="C460" s="228">
        <f>I158</f>
        <v>19.562301626116255</v>
      </c>
      <c r="D460" s="223" t="s">
        <v>244</v>
      </c>
      <c r="E460" s="229" t="s">
        <v>69</v>
      </c>
      <c r="F460" s="225">
        <f>E363</f>
        <v>0.9781150813058128</v>
      </c>
    </row>
    <row r="461" spans="2:6" ht="12.75">
      <c r="B461" s="216"/>
      <c r="C461" s="250"/>
      <c r="D461" s="232"/>
      <c r="E461" s="231" t="s">
        <v>70</v>
      </c>
      <c r="F461" s="226">
        <f>E364</f>
        <v>1.9562301626116256</v>
      </c>
    </row>
    <row r="462" spans="2:6" ht="25.5">
      <c r="B462" s="216"/>
      <c r="C462" s="250"/>
      <c r="D462" s="232"/>
      <c r="E462" s="231" t="s">
        <v>36</v>
      </c>
      <c r="F462" s="226">
        <f>E367</f>
        <v>0.6520767208705418</v>
      </c>
    </row>
    <row r="463" spans="2:6" ht="12.75">
      <c r="B463" s="216"/>
      <c r="C463" s="250"/>
      <c r="D463" s="232"/>
      <c r="E463" s="231" t="s">
        <v>37</v>
      </c>
      <c r="F463" s="226">
        <f>E368</f>
        <v>0.4890575406529064</v>
      </c>
    </row>
    <row r="464" spans="2:6" ht="12.75">
      <c r="B464" s="216"/>
      <c r="C464" s="250"/>
      <c r="D464" s="232"/>
      <c r="E464" s="231" t="s">
        <v>38</v>
      </c>
      <c r="F464" s="226">
        <f>E369</f>
        <v>0.4890575406529064</v>
      </c>
    </row>
    <row r="465" spans="2:6" ht="12.75">
      <c r="B465" s="216"/>
      <c r="C465" s="250"/>
      <c r="D465" s="232"/>
      <c r="E465" s="231" t="s">
        <v>39</v>
      </c>
      <c r="F465" s="226">
        <f>E370</f>
        <v>0.3260383604352709</v>
      </c>
    </row>
    <row r="466" spans="2:6" ht="13.5" thickBot="1">
      <c r="B466" s="218"/>
      <c r="C466" s="252"/>
      <c r="D466" s="234"/>
      <c r="E466" s="233" t="s">
        <v>240</v>
      </c>
      <c r="F466" s="227">
        <f>E372</f>
        <v>4.890575406529064</v>
      </c>
    </row>
    <row r="467" spans="2:6" ht="13.5" thickBot="1">
      <c r="B467" s="205"/>
      <c r="C467" s="254"/>
      <c r="D467" s="236"/>
      <c r="E467" s="236"/>
      <c r="F467" s="256"/>
    </row>
    <row r="468" spans="2:8" ht="12.75">
      <c r="B468" s="267" t="s">
        <v>227</v>
      </c>
      <c r="C468" s="268"/>
      <c r="D468" s="268"/>
      <c r="E468" s="268"/>
      <c r="F468" s="269"/>
      <c r="G468" s="202"/>
      <c r="H468" s="202"/>
    </row>
    <row r="469" spans="2:8" ht="12.75" customHeight="1">
      <c r="B469" s="246"/>
      <c r="C469" s="242"/>
      <c r="D469" s="247"/>
      <c r="E469" s="247"/>
      <c r="F469" s="248"/>
      <c r="G469" s="204"/>
      <c r="H469" s="204"/>
    </row>
    <row r="470" spans="2:6" ht="38.25">
      <c r="B470" s="224" t="s">
        <v>245</v>
      </c>
      <c r="C470" s="228">
        <f>H183</f>
        <v>38.090092488597335</v>
      </c>
      <c r="D470" s="223" t="s">
        <v>244</v>
      </c>
      <c r="E470" s="229" t="s">
        <v>70</v>
      </c>
      <c r="F470" s="225">
        <f>I332</f>
        <v>1.2696697496199112</v>
      </c>
    </row>
    <row r="471" spans="2:6" ht="25.5">
      <c r="B471" s="257"/>
      <c r="C471" s="250"/>
      <c r="D471" s="232"/>
      <c r="E471" s="231" t="s">
        <v>36</v>
      </c>
      <c r="F471" s="226">
        <f>I335</f>
        <v>1.2696697496199112</v>
      </c>
    </row>
    <row r="472" spans="2:6" ht="12.75">
      <c r="B472" s="257"/>
      <c r="C472" s="250"/>
      <c r="D472" s="232"/>
      <c r="E472" s="231" t="s">
        <v>37</v>
      </c>
      <c r="F472" s="226">
        <f>I336</f>
        <v>0.8464464997466075</v>
      </c>
    </row>
    <row r="473" spans="2:6" ht="12.75">
      <c r="B473" s="257"/>
      <c r="C473" s="250"/>
      <c r="D473" s="232"/>
      <c r="E473" s="231" t="s">
        <v>38</v>
      </c>
      <c r="F473" s="226">
        <f>I337</f>
        <v>0.8464464997466075</v>
      </c>
    </row>
    <row r="474" spans="2:6" ht="13.5" thickBot="1">
      <c r="B474" s="243"/>
      <c r="C474" s="252"/>
      <c r="D474" s="234"/>
      <c r="E474" s="233" t="s">
        <v>240</v>
      </c>
      <c r="F474" s="227">
        <f>I340</f>
        <v>4.232232498733037</v>
      </c>
    </row>
    <row r="475" spans="2:6" ht="13.5" thickBot="1">
      <c r="B475" s="236"/>
      <c r="C475" s="254"/>
      <c r="D475" s="236"/>
      <c r="E475" s="236"/>
      <c r="F475" s="256"/>
    </row>
    <row r="476" spans="2:8" ht="12.75">
      <c r="B476" s="267" t="s">
        <v>228</v>
      </c>
      <c r="C476" s="268"/>
      <c r="D476" s="268"/>
      <c r="E476" s="268"/>
      <c r="F476" s="269"/>
      <c r="G476" s="202"/>
      <c r="H476" s="202"/>
    </row>
    <row r="477" spans="2:8" ht="12.75" customHeight="1">
      <c r="B477" s="246"/>
      <c r="C477" s="242"/>
      <c r="D477" s="247"/>
      <c r="E477" s="247"/>
      <c r="F477" s="248"/>
      <c r="G477" s="204"/>
      <c r="H477" s="204"/>
    </row>
    <row r="478" spans="2:6" ht="38.25">
      <c r="B478" s="224" t="s">
        <v>229</v>
      </c>
      <c r="C478" s="228">
        <f>C295</f>
        <v>21</v>
      </c>
      <c r="D478" s="223" t="s">
        <v>244</v>
      </c>
      <c r="E478" s="229" t="s">
        <v>69</v>
      </c>
      <c r="F478" s="225">
        <f aca="true" t="shared" si="31" ref="F478:F485">K331</f>
        <v>0</v>
      </c>
    </row>
    <row r="479" spans="2:6" ht="12.75">
      <c r="B479" s="257"/>
      <c r="C479" s="231"/>
      <c r="D479" s="232"/>
      <c r="E479" s="231" t="s">
        <v>70</v>
      </c>
      <c r="F479" s="226">
        <f t="shared" si="31"/>
        <v>1.12</v>
      </c>
    </row>
    <row r="480" spans="2:6" ht="12.75">
      <c r="B480" s="246"/>
      <c r="C480" s="258"/>
      <c r="D480" s="259"/>
      <c r="E480" s="231" t="s">
        <v>34</v>
      </c>
      <c r="F480" s="226">
        <f t="shared" si="31"/>
        <v>0</v>
      </c>
    </row>
    <row r="481" spans="2:6" ht="12.75">
      <c r="B481" s="246"/>
      <c r="C481" s="258"/>
      <c r="D481" s="259"/>
      <c r="E481" s="231" t="s">
        <v>35</v>
      </c>
      <c r="F481" s="226">
        <f t="shared" si="31"/>
        <v>0</v>
      </c>
    </row>
    <row r="482" spans="2:6" ht="25.5">
      <c r="B482" s="246"/>
      <c r="C482" s="258"/>
      <c r="D482" s="259"/>
      <c r="E482" s="231" t="s">
        <v>36</v>
      </c>
      <c r="F482" s="226">
        <f t="shared" si="31"/>
        <v>1.12</v>
      </c>
    </row>
    <row r="483" spans="2:6" ht="12.75">
      <c r="B483" s="246"/>
      <c r="C483" s="258"/>
      <c r="D483" s="259"/>
      <c r="E483" s="231" t="s">
        <v>37</v>
      </c>
      <c r="F483" s="226">
        <f t="shared" si="31"/>
        <v>1.12</v>
      </c>
    </row>
    <row r="484" spans="2:6" ht="12.75">
      <c r="B484" s="246"/>
      <c r="C484" s="258"/>
      <c r="D484" s="259"/>
      <c r="E484" s="231" t="s">
        <v>38</v>
      </c>
      <c r="F484" s="226">
        <f t="shared" si="31"/>
        <v>1.12</v>
      </c>
    </row>
    <row r="485" spans="2:6" ht="12.75">
      <c r="B485" s="246"/>
      <c r="C485" s="258"/>
      <c r="D485" s="259"/>
      <c r="E485" s="231" t="s">
        <v>39</v>
      </c>
      <c r="F485" s="226">
        <f t="shared" si="31"/>
        <v>0</v>
      </c>
    </row>
    <row r="486" spans="2:6" ht="13.5" thickBot="1">
      <c r="B486" s="260"/>
      <c r="C486" s="261"/>
      <c r="D486" s="262"/>
      <c r="E486" s="233" t="s">
        <v>240</v>
      </c>
      <c r="F486" s="227">
        <f>K340</f>
        <v>4.48</v>
      </c>
    </row>
    <row r="488" spans="5:6" ht="12.75">
      <c r="E488" s="201"/>
      <c r="F488" s="206"/>
    </row>
  </sheetData>
  <sheetProtection password="DEA3" sheet="1" objects="1" scenarios="1"/>
  <mergeCells count="12">
    <mergeCell ref="B446:F446"/>
    <mergeCell ref="B458:F458"/>
    <mergeCell ref="B468:F468"/>
    <mergeCell ref="B476:F476"/>
    <mergeCell ref="B412:C412"/>
    <mergeCell ref="B415:F415"/>
    <mergeCell ref="B427:F427"/>
    <mergeCell ref="B435:F435"/>
    <mergeCell ref="B406:F406"/>
    <mergeCell ref="B408:D408"/>
    <mergeCell ref="B409:E409"/>
    <mergeCell ref="B411:E41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88"/>
  <sheetViews>
    <sheetView zoomScale="70" zoomScaleNormal="70" workbookViewId="0" topLeftCell="A6">
      <selection activeCell="C6" sqref="C6"/>
    </sheetView>
  </sheetViews>
  <sheetFormatPr defaultColWidth="9.140625" defaultRowHeight="12.75"/>
  <cols>
    <col min="1" max="1" width="8.8515625" style="6" customWidth="1"/>
    <col min="2" max="13" width="12.7109375" style="6" customWidth="1"/>
    <col min="14" max="16384" width="8.8515625" style="6" customWidth="1"/>
  </cols>
  <sheetData>
    <row r="1" spans="1:13" ht="18">
      <c r="A1" s="3" t="s">
        <v>99</v>
      </c>
      <c r="B1" s="4"/>
      <c r="C1" s="4"/>
      <c r="D1" s="4"/>
      <c r="E1" s="4"/>
      <c r="F1" s="4"/>
      <c r="G1" s="4"/>
      <c r="H1" s="4"/>
      <c r="I1" s="5"/>
      <c r="J1" s="5"/>
      <c r="K1" s="5"/>
      <c r="L1" s="5"/>
      <c r="M1" s="5"/>
    </row>
    <row r="2" spans="1:13" ht="18">
      <c r="A2" s="3" t="s">
        <v>100</v>
      </c>
      <c r="B2" s="4"/>
      <c r="C2" s="4"/>
      <c r="D2" s="4"/>
      <c r="E2" s="4"/>
      <c r="F2" s="3" t="s">
        <v>212</v>
      </c>
      <c r="G2" s="3"/>
      <c r="H2" s="4"/>
      <c r="I2" s="5"/>
      <c r="J2" s="5"/>
      <c r="K2" s="5"/>
      <c r="L2" s="5"/>
      <c r="M2" s="5"/>
    </row>
    <row r="3" spans="1:13" ht="13.5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2.75">
      <c r="A4" s="7" t="s">
        <v>0</v>
      </c>
      <c r="B4" s="8" t="s">
        <v>152</v>
      </c>
      <c r="C4" s="9"/>
      <c r="D4" s="10"/>
      <c r="E4" s="5"/>
      <c r="F4" s="5"/>
      <c r="G4" s="5"/>
      <c r="H4" s="5"/>
      <c r="I4" s="5"/>
      <c r="J4" s="5"/>
      <c r="K4" s="5"/>
      <c r="L4" s="5"/>
      <c r="M4" s="5"/>
    </row>
    <row r="5" spans="1:13" ht="12.75">
      <c r="A5" s="5"/>
      <c r="B5" s="11"/>
      <c r="C5" s="12"/>
      <c r="D5" s="13"/>
      <c r="E5" s="5"/>
      <c r="F5" s="5"/>
      <c r="G5" s="5"/>
      <c r="H5" s="5"/>
      <c r="I5" s="5"/>
      <c r="J5" s="5"/>
      <c r="K5" s="5"/>
      <c r="L5" s="5"/>
      <c r="M5" s="5"/>
    </row>
    <row r="6" spans="1:13" ht="12.75">
      <c r="A6" s="5"/>
      <c r="B6" s="14"/>
      <c r="C6" s="207">
        <v>6436763</v>
      </c>
      <c r="D6" s="13"/>
      <c r="E6" s="5"/>
      <c r="F6" s="5"/>
      <c r="G6" s="5"/>
      <c r="H6" s="5"/>
      <c r="I6" s="5"/>
      <c r="J6" s="5"/>
      <c r="K6" s="5"/>
      <c r="L6" s="5"/>
      <c r="M6" s="5"/>
    </row>
    <row r="7" spans="1:13" ht="13.5" thickBot="1">
      <c r="A7" s="5"/>
      <c r="B7" s="15"/>
      <c r="C7" s="16"/>
      <c r="D7" s="17"/>
      <c r="E7" s="5"/>
      <c r="F7" s="5"/>
      <c r="G7" s="5"/>
      <c r="H7" s="5"/>
      <c r="I7" s="5"/>
      <c r="J7" s="5"/>
      <c r="K7" s="5"/>
      <c r="L7" s="5"/>
      <c r="M7" s="5"/>
    </row>
    <row r="8" spans="1:13" ht="13.5" thickBo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2.75">
      <c r="A9" s="5"/>
      <c r="B9" s="8" t="s">
        <v>1</v>
      </c>
      <c r="C9" s="9"/>
      <c r="D9" s="9"/>
      <c r="E9" s="10"/>
      <c r="F9" s="5"/>
      <c r="G9" s="5"/>
      <c r="H9" s="5"/>
      <c r="I9" s="5"/>
      <c r="J9" s="5"/>
      <c r="K9" s="5"/>
      <c r="L9" s="5"/>
      <c r="M9" s="5"/>
    </row>
    <row r="10" spans="1:13" ht="12.75">
      <c r="A10" s="5"/>
      <c r="B10" s="14"/>
      <c r="C10" s="12"/>
      <c r="D10" s="18" t="s">
        <v>2</v>
      </c>
      <c r="E10" s="19" t="s">
        <v>3</v>
      </c>
      <c r="F10" s="5"/>
      <c r="G10" s="5"/>
      <c r="H10" s="5"/>
      <c r="I10" s="5"/>
      <c r="J10" s="5"/>
      <c r="K10" s="5"/>
      <c r="L10" s="5"/>
      <c r="M10" s="5"/>
    </row>
    <row r="11" spans="1:13" ht="12.75">
      <c r="A11" s="5"/>
      <c r="B11" s="14" t="s">
        <v>153</v>
      </c>
      <c r="C11" s="12"/>
      <c r="D11" s="18">
        <f>+E11/C6*100</f>
        <v>49.43</v>
      </c>
      <c r="E11" s="213">
        <v>3181691.9509</v>
      </c>
      <c r="F11" s="20"/>
      <c r="G11" s="5"/>
      <c r="H11" s="5"/>
      <c r="I11" s="117"/>
      <c r="J11" s="5"/>
      <c r="K11" s="5"/>
      <c r="L11" s="5"/>
      <c r="M11" s="5"/>
    </row>
    <row r="12" spans="1:13" ht="13.5" thickBot="1">
      <c r="A12" s="5"/>
      <c r="B12" s="15" t="s">
        <v>154</v>
      </c>
      <c r="C12" s="16"/>
      <c r="D12" s="115">
        <f>+E12/C6*100</f>
        <v>50.57000000000001</v>
      </c>
      <c r="E12" s="215">
        <f>+C6-E11</f>
        <v>3255071.0491</v>
      </c>
      <c r="F12" s="5"/>
      <c r="G12" s="5"/>
      <c r="H12" s="5"/>
      <c r="I12" s="117"/>
      <c r="J12" s="5"/>
      <c r="K12" s="5"/>
      <c r="L12" s="5"/>
      <c r="M12" s="5"/>
    </row>
    <row r="13" spans="1:13" ht="12.75">
      <c r="A13" s="5"/>
      <c r="B13" s="12"/>
      <c r="C13" s="12"/>
      <c r="D13" s="18"/>
      <c r="E13" s="21"/>
      <c r="F13" s="5"/>
      <c r="G13" s="5"/>
      <c r="H13" s="5"/>
      <c r="I13" s="5"/>
      <c r="J13" s="5"/>
      <c r="K13" s="5"/>
      <c r="L13" s="5"/>
      <c r="M13" s="5"/>
    </row>
    <row r="14" spans="1:13" ht="13.5" thickBot="1">
      <c r="A14" s="5"/>
      <c r="B14" s="12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5.75">
      <c r="A15" s="7" t="s">
        <v>4</v>
      </c>
      <c r="B15" s="22" t="s">
        <v>103</v>
      </c>
      <c r="C15" s="9"/>
      <c r="D15" s="9"/>
      <c r="E15" s="9"/>
      <c r="F15" s="9"/>
      <c r="G15" s="9"/>
      <c r="H15" s="10"/>
      <c r="I15" s="12"/>
      <c r="J15" s="12"/>
      <c r="K15" s="5"/>
      <c r="L15" s="5"/>
      <c r="M15" s="5"/>
    </row>
    <row r="16" spans="1:13" ht="12.75">
      <c r="A16" s="5"/>
      <c r="B16" s="11" t="s">
        <v>108</v>
      </c>
      <c r="C16" s="12"/>
      <c r="D16" s="23" t="s">
        <v>5</v>
      </c>
      <c r="E16" s="24" t="s">
        <v>77</v>
      </c>
      <c r="F16" s="23" t="s">
        <v>6</v>
      </c>
      <c r="G16" s="23" t="s">
        <v>13</v>
      </c>
      <c r="H16" s="25" t="s">
        <v>51</v>
      </c>
      <c r="I16" s="26"/>
      <c r="J16" s="12"/>
      <c r="K16" s="5"/>
      <c r="L16" s="5"/>
      <c r="M16" s="5"/>
    </row>
    <row r="17" spans="1:13" ht="12.75">
      <c r="A17" s="5"/>
      <c r="B17" s="11"/>
      <c r="C17" s="12"/>
      <c r="D17" s="27" t="s">
        <v>7</v>
      </c>
      <c r="E17" s="28" t="s">
        <v>78</v>
      </c>
      <c r="F17" s="27" t="s">
        <v>8</v>
      </c>
      <c r="G17" s="27" t="s">
        <v>52</v>
      </c>
      <c r="H17" s="29" t="s">
        <v>54</v>
      </c>
      <c r="I17" s="26"/>
      <c r="J17" s="12"/>
      <c r="K17" s="5"/>
      <c r="L17" s="5"/>
      <c r="M17" s="5"/>
    </row>
    <row r="18" spans="1:13" ht="12.75">
      <c r="A18" s="5"/>
      <c r="B18" s="11"/>
      <c r="C18" s="12"/>
      <c r="D18" s="27" t="s">
        <v>9</v>
      </c>
      <c r="E18" s="30" t="s">
        <v>81</v>
      </c>
      <c r="F18" s="27" t="s">
        <v>10</v>
      </c>
      <c r="G18" s="31"/>
      <c r="H18" s="32"/>
      <c r="I18" s="26"/>
      <c r="J18" s="12"/>
      <c r="K18" s="5"/>
      <c r="L18" s="5"/>
      <c r="M18" s="5"/>
    </row>
    <row r="19" spans="1:13" ht="12.75">
      <c r="A19" s="5"/>
      <c r="B19" s="14" t="s">
        <v>85</v>
      </c>
      <c r="C19" s="12"/>
      <c r="D19" s="213">
        <v>5</v>
      </c>
      <c r="E19" s="33">
        <f>(D19/($D$19+$D$20+$D$21+$D$22+$D$23+$D$25+$D$27+$D$28+$D$29+$D$30+$D$31+$D$32)*(17-($E$24+$E$26)))</f>
        <v>1.24</v>
      </c>
      <c r="F19" s="34">
        <f>(E19/100)*E11</f>
        <v>39452.98019116</v>
      </c>
      <c r="G19" s="34">
        <f>(F19*30/100)</f>
        <v>11835.894057348</v>
      </c>
      <c r="H19" s="35">
        <f aca="true" t="shared" si="0" ref="H19:H32">(F19*100/100)</f>
        <v>39452.98019116</v>
      </c>
      <c r="I19" s="36"/>
      <c r="J19" s="12"/>
      <c r="K19" s="5"/>
      <c r="L19" s="5"/>
      <c r="M19" s="5"/>
    </row>
    <row r="20" spans="1:13" ht="12.75">
      <c r="A20" s="5"/>
      <c r="B20" s="14" t="s">
        <v>86</v>
      </c>
      <c r="C20" s="12"/>
      <c r="D20" s="213">
        <v>4</v>
      </c>
      <c r="E20" s="33">
        <f>(D20/($D$19+$D$20+$D$21+$D$22+$D$23+$D$25+$D$27+$D$28+$D$29+$D$30+$D$31+$D$32)*(17-($E$24+$E$26)))</f>
        <v>0.992</v>
      </c>
      <c r="F20" s="34">
        <f>(E20/100)*E11</f>
        <v>31562.384152928</v>
      </c>
      <c r="G20" s="34">
        <f>(F20*20/100)</f>
        <v>6312.4768305856005</v>
      </c>
      <c r="H20" s="35">
        <f t="shared" si="0"/>
        <v>31562.384152928</v>
      </c>
      <c r="I20" s="18"/>
      <c r="J20" s="12"/>
      <c r="K20" s="5"/>
      <c r="L20" s="5"/>
      <c r="M20" s="5"/>
    </row>
    <row r="21" spans="1:13" ht="12.75">
      <c r="A21" s="5"/>
      <c r="B21" s="14" t="s">
        <v>87</v>
      </c>
      <c r="C21" s="12"/>
      <c r="D21" s="213">
        <v>6</v>
      </c>
      <c r="E21" s="33">
        <f>(D21/($D$19+$D$20+$D$21+$D$22+$D$23+$D$25+$D$27+$D$28+$D$29+$D$30+$D$31+$D$32)*(17-($E$24+$E$26)))</f>
        <v>1.488</v>
      </c>
      <c r="F21" s="34">
        <f>(E21/100)*E11</f>
        <v>47343.576229392</v>
      </c>
      <c r="G21" s="34">
        <f>(F21*20/100)</f>
        <v>9468.7152458784</v>
      </c>
      <c r="H21" s="35">
        <f t="shared" si="0"/>
        <v>47343.576229392</v>
      </c>
      <c r="I21" s="18"/>
      <c r="J21" s="12"/>
      <c r="K21" s="5"/>
      <c r="L21" s="5"/>
      <c r="M21" s="5"/>
    </row>
    <row r="22" spans="1:13" ht="12.75">
      <c r="A22" s="5"/>
      <c r="B22" s="14" t="s">
        <v>88</v>
      </c>
      <c r="C22" s="12"/>
      <c r="D22" s="213">
        <v>5</v>
      </c>
      <c r="E22" s="33">
        <f>(D22/($D$19+$D$20+$D$21+$D$22+$D$23+$D$25+$D$27+$D$28+$D$29+$D$30+$D$31+$D$32)*(17-($E$24+$E$26)))</f>
        <v>1.24</v>
      </c>
      <c r="F22" s="34">
        <f>(E22/100)*E11</f>
        <v>39452.98019116</v>
      </c>
      <c r="G22" s="34">
        <f>(F22*10/100)</f>
        <v>3945.298019116</v>
      </c>
      <c r="H22" s="35">
        <f t="shared" si="0"/>
        <v>39452.98019116</v>
      </c>
      <c r="I22" s="18"/>
      <c r="J22" s="12"/>
      <c r="K22" s="5"/>
      <c r="L22" s="5"/>
      <c r="M22" s="5"/>
    </row>
    <row r="23" spans="1:13" ht="12.75">
      <c r="A23" s="5"/>
      <c r="B23" s="14" t="s">
        <v>89</v>
      </c>
      <c r="C23" s="12"/>
      <c r="D23" s="213">
        <v>4</v>
      </c>
      <c r="E23" s="33">
        <f>(D23/($D$19+$D$20+$D$21+$D$22+$D$23+$D$25+$D$27+$D$28+$D$29+$D$30+$D$31+$D$32)*(17-($E$24+$E$26)))</f>
        <v>0.992</v>
      </c>
      <c r="F23" s="34">
        <f>(E23/100)*E11</f>
        <v>31562.384152928</v>
      </c>
      <c r="G23" s="34">
        <f>(F23*10/100)</f>
        <v>3156.2384152928003</v>
      </c>
      <c r="H23" s="35">
        <f t="shared" si="0"/>
        <v>31562.384152928</v>
      </c>
      <c r="I23" s="18"/>
      <c r="J23" s="12"/>
      <c r="K23" s="5"/>
      <c r="L23" s="5"/>
      <c r="M23" s="5"/>
    </row>
    <row r="24" spans="1:13" ht="12.75">
      <c r="A24" s="5"/>
      <c r="B24" s="14" t="s">
        <v>90</v>
      </c>
      <c r="C24" s="12"/>
      <c r="D24" s="213">
        <v>0.5</v>
      </c>
      <c r="E24" s="33">
        <f>(D24*1)</f>
        <v>0.5</v>
      </c>
      <c r="F24" s="34">
        <f>(E24/100)*E11</f>
        <v>15908.459754500002</v>
      </c>
      <c r="G24" s="34">
        <f>(F24*50/100)</f>
        <v>7954.229877250002</v>
      </c>
      <c r="H24" s="35">
        <f t="shared" si="0"/>
        <v>15908.459754500003</v>
      </c>
      <c r="I24" s="18"/>
      <c r="J24" s="12"/>
      <c r="K24" s="5"/>
      <c r="L24" s="5"/>
      <c r="M24" s="5"/>
    </row>
    <row r="25" spans="1:13" ht="12.75">
      <c r="A25" s="5"/>
      <c r="B25" s="14" t="s">
        <v>91</v>
      </c>
      <c r="C25" s="12"/>
      <c r="D25" s="213">
        <v>8</v>
      </c>
      <c r="E25" s="33">
        <f>(D25/($D$19+$D$20+$D$21+$D$22+$D$23+$D$25+$D$27+$D$28+$D$29+$D$30+$D$31+$D$32)*(17-($E$24+$E$26)))</f>
        <v>1.984</v>
      </c>
      <c r="F25" s="34">
        <f>(E25/100)*E11</f>
        <v>63124.768305856</v>
      </c>
      <c r="G25" s="34">
        <f>(F25*30/100)</f>
        <v>18937.4304917568</v>
      </c>
      <c r="H25" s="35">
        <f t="shared" si="0"/>
        <v>63124.768305856</v>
      </c>
      <c r="I25" s="18"/>
      <c r="J25" s="12"/>
      <c r="K25" s="5"/>
      <c r="L25" s="5"/>
      <c r="M25" s="5"/>
    </row>
    <row r="26" spans="1:13" ht="12.75">
      <c r="A26" s="5"/>
      <c r="B26" s="14" t="s">
        <v>92</v>
      </c>
      <c r="C26" s="12"/>
      <c r="D26" s="213">
        <v>1</v>
      </c>
      <c r="E26" s="33">
        <f>(D26*1)</f>
        <v>1</v>
      </c>
      <c r="F26" s="34">
        <f>(E26/100)*E11</f>
        <v>31816.919509000003</v>
      </c>
      <c r="G26" s="34">
        <f>(F26*50/100)</f>
        <v>15908.459754500003</v>
      </c>
      <c r="H26" s="35">
        <f t="shared" si="0"/>
        <v>31816.919509000007</v>
      </c>
      <c r="I26" s="18"/>
      <c r="J26" s="12"/>
      <c r="K26" s="5"/>
      <c r="L26" s="5"/>
      <c r="M26" s="5"/>
    </row>
    <row r="27" spans="1:13" ht="12.75">
      <c r="A27" s="5"/>
      <c r="B27" s="14" t="s">
        <v>126</v>
      </c>
      <c r="C27" s="12"/>
      <c r="D27" s="213">
        <v>0.5</v>
      </c>
      <c r="E27" s="33">
        <f aca="true" t="shared" si="1" ref="E27:E32">(D27/($D$19+$D$20+$D$21+$D$22+$D$23+$D$25+$D$27+$D$28+$D$29+$D$30+$D$31+$D$32)*(17-($E$24+$E$26)))</f>
        <v>0.124</v>
      </c>
      <c r="F27" s="34">
        <f>(E27/100)*E12</f>
        <v>4036.288100884</v>
      </c>
      <c r="G27" s="34">
        <f>(F27*10/100)</f>
        <v>403.6288100884</v>
      </c>
      <c r="H27" s="35">
        <f t="shared" si="0"/>
        <v>4036.2881008839995</v>
      </c>
      <c r="I27" s="18"/>
      <c r="J27" s="12"/>
      <c r="K27" s="5"/>
      <c r="L27" s="5"/>
      <c r="M27" s="5"/>
    </row>
    <row r="28" spans="1:13" ht="12.75">
      <c r="A28" s="5"/>
      <c r="B28" s="14" t="s">
        <v>93</v>
      </c>
      <c r="C28" s="12"/>
      <c r="D28" s="213">
        <v>3</v>
      </c>
      <c r="E28" s="33">
        <f t="shared" si="1"/>
        <v>0.744</v>
      </c>
      <c r="F28" s="34">
        <f>(E28/100)*E11</f>
        <v>23671.788114696</v>
      </c>
      <c r="G28" s="34">
        <f>(F28*10/100)</f>
        <v>2367.1788114696</v>
      </c>
      <c r="H28" s="35">
        <f t="shared" si="0"/>
        <v>23671.788114696</v>
      </c>
      <c r="I28" s="18"/>
      <c r="J28" s="12"/>
      <c r="K28" s="5"/>
      <c r="L28" s="5"/>
      <c r="M28" s="5"/>
    </row>
    <row r="29" spans="1:13" ht="12.75">
      <c r="A29" s="5"/>
      <c r="B29" s="14" t="s">
        <v>94</v>
      </c>
      <c r="C29" s="12"/>
      <c r="D29" s="213">
        <v>3</v>
      </c>
      <c r="E29" s="33">
        <f t="shared" si="1"/>
        <v>0.744</v>
      </c>
      <c r="F29" s="34">
        <f>(E29/100)*$E$11</f>
        <v>23671.788114696</v>
      </c>
      <c r="G29" s="34">
        <f>(F29*10/100)</f>
        <v>2367.1788114696</v>
      </c>
      <c r="H29" s="35">
        <f t="shared" si="0"/>
        <v>23671.788114696</v>
      </c>
      <c r="I29" s="12"/>
      <c r="J29" s="5"/>
      <c r="K29" s="5"/>
      <c r="L29" s="5"/>
      <c r="M29" s="5"/>
    </row>
    <row r="30" spans="1:13" ht="12.75">
      <c r="A30" s="5"/>
      <c r="B30" s="14" t="s">
        <v>95</v>
      </c>
      <c r="C30" s="12"/>
      <c r="D30" s="213">
        <v>5</v>
      </c>
      <c r="E30" s="33">
        <f t="shared" si="1"/>
        <v>1.24</v>
      </c>
      <c r="F30" s="34">
        <f>(E30/100)*$E$11</f>
        <v>39452.98019116</v>
      </c>
      <c r="G30" s="34">
        <f>(F30*10/100)</f>
        <v>3945.298019116</v>
      </c>
      <c r="H30" s="35">
        <f t="shared" si="0"/>
        <v>39452.98019116</v>
      </c>
      <c r="I30" s="12"/>
      <c r="J30" s="5"/>
      <c r="K30" s="5"/>
      <c r="L30" s="5"/>
      <c r="M30" s="5"/>
    </row>
    <row r="31" spans="1:13" ht="12.75">
      <c r="A31" s="5"/>
      <c r="B31" s="14" t="s">
        <v>96</v>
      </c>
      <c r="C31" s="12"/>
      <c r="D31" s="213">
        <v>11</v>
      </c>
      <c r="E31" s="33">
        <f t="shared" si="1"/>
        <v>2.7279999999999998</v>
      </c>
      <c r="F31" s="34">
        <f>(E31/100)*$E$11</f>
        <v>86796.55642055199</v>
      </c>
      <c r="G31" s="34">
        <f>(F31*10/100)</f>
        <v>8679.655642055199</v>
      </c>
      <c r="H31" s="35">
        <f t="shared" si="0"/>
        <v>86796.55642055199</v>
      </c>
      <c r="I31" s="12"/>
      <c r="J31" s="5"/>
      <c r="K31" s="5"/>
      <c r="L31" s="5"/>
      <c r="M31" s="5"/>
    </row>
    <row r="32" spans="1:13" ht="12.75">
      <c r="A32" s="5"/>
      <c r="B32" s="14" t="s">
        <v>147</v>
      </c>
      <c r="C32" s="12"/>
      <c r="D32" s="213">
        <v>8</v>
      </c>
      <c r="E32" s="33">
        <f t="shared" si="1"/>
        <v>1.984</v>
      </c>
      <c r="F32" s="34">
        <f>(E32/100)*$E$11</f>
        <v>63124.768305856</v>
      </c>
      <c r="G32" s="34">
        <f>(F32*20/100)</f>
        <v>12624.953661171201</v>
      </c>
      <c r="H32" s="35">
        <f t="shared" si="0"/>
        <v>63124.768305856</v>
      </c>
      <c r="I32" s="12"/>
      <c r="J32" s="5"/>
      <c r="K32" s="5"/>
      <c r="L32" s="5"/>
      <c r="M32" s="5"/>
    </row>
    <row r="33" spans="1:13" ht="13.5" thickBot="1">
      <c r="A33" s="5"/>
      <c r="B33" s="37" t="s">
        <v>3</v>
      </c>
      <c r="C33" s="38"/>
      <c r="D33" s="39">
        <f>SUM(D19:D32)</f>
        <v>64</v>
      </c>
      <c r="E33" s="40">
        <f>SUM(E19:E32)</f>
        <v>17</v>
      </c>
      <c r="F33" s="41">
        <f>SUM(F19:F32)</f>
        <v>540978.621734768</v>
      </c>
      <c r="G33" s="41">
        <f>SUM(G19:G32)</f>
        <v>107906.63644709758</v>
      </c>
      <c r="H33" s="41">
        <f>SUM(H19:H32)</f>
        <v>540978.621734768</v>
      </c>
      <c r="I33" s="42"/>
      <c r="J33" s="12"/>
      <c r="K33" s="12"/>
      <c r="L33" s="12"/>
      <c r="M33" s="5"/>
    </row>
    <row r="34" spans="1:13" ht="12.75">
      <c r="A34" s="5"/>
      <c r="B34" s="43" t="s">
        <v>98</v>
      </c>
      <c r="C34" s="12"/>
      <c r="D34" s="12"/>
      <c r="E34" s="18"/>
      <c r="F34" s="44"/>
      <c r="G34" s="18"/>
      <c r="H34" s="44"/>
      <c r="I34" s="5"/>
      <c r="J34" s="5"/>
      <c r="K34" s="5"/>
      <c r="L34" s="5"/>
      <c r="M34" s="5"/>
    </row>
    <row r="35" spans="1:13" ht="12.75">
      <c r="A35" s="5"/>
      <c r="B35" s="43" t="s">
        <v>47</v>
      </c>
      <c r="C35" s="12"/>
      <c r="D35" s="12"/>
      <c r="E35" s="18"/>
      <c r="F35" s="44"/>
      <c r="G35" s="18"/>
      <c r="H35" s="44"/>
      <c r="I35" s="5"/>
      <c r="J35" s="5"/>
      <c r="K35" s="5"/>
      <c r="L35" s="5"/>
      <c r="M35" s="5"/>
    </row>
    <row r="36" spans="1:13" ht="12.75">
      <c r="A36" s="5"/>
      <c r="B36" s="43" t="s">
        <v>53</v>
      </c>
      <c r="C36" s="12"/>
      <c r="D36" s="12"/>
      <c r="E36" s="18"/>
      <c r="F36" s="44"/>
      <c r="G36" s="18"/>
      <c r="H36" s="44"/>
      <c r="I36" s="5"/>
      <c r="J36" s="5"/>
      <c r="K36" s="5"/>
      <c r="L36" s="5"/>
      <c r="M36" s="5"/>
    </row>
    <row r="37" spans="1:13" ht="12.75">
      <c r="A37" s="5"/>
      <c r="B37" s="43" t="s">
        <v>128</v>
      </c>
      <c r="C37" s="12"/>
      <c r="D37" s="12"/>
      <c r="E37" s="18"/>
      <c r="F37" s="44"/>
      <c r="G37" s="18"/>
      <c r="H37" s="44"/>
      <c r="I37" s="5"/>
      <c r="J37" s="5"/>
      <c r="K37" s="5"/>
      <c r="L37" s="5"/>
      <c r="M37" s="5"/>
    </row>
    <row r="38" spans="1:13" ht="12.75">
      <c r="A38" s="5"/>
      <c r="B38" s="43" t="s">
        <v>127</v>
      </c>
      <c r="C38" s="12"/>
      <c r="D38" s="12"/>
      <c r="E38" s="18"/>
      <c r="F38" s="44"/>
      <c r="G38" s="18"/>
      <c r="H38" s="44"/>
      <c r="I38" s="5"/>
      <c r="J38" s="5"/>
      <c r="K38" s="5"/>
      <c r="L38" s="5"/>
      <c r="M38" s="5"/>
    </row>
    <row r="39" spans="1:13" ht="12.75">
      <c r="A39" s="5"/>
      <c r="B39" s="43" t="s">
        <v>148</v>
      </c>
      <c r="C39" s="12"/>
      <c r="D39" s="12"/>
      <c r="E39" s="18"/>
      <c r="F39" s="44"/>
      <c r="G39" s="18"/>
      <c r="H39" s="44"/>
      <c r="I39" s="5"/>
      <c r="J39" s="5"/>
      <c r="K39" s="5"/>
      <c r="L39" s="5"/>
      <c r="M39" s="5"/>
    </row>
    <row r="40" spans="1:13" ht="12.75">
      <c r="A40" s="5"/>
      <c r="B40" s="43" t="s">
        <v>97</v>
      </c>
      <c r="C40" s="12"/>
      <c r="D40" s="12"/>
      <c r="E40" s="18"/>
      <c r="F40" s="44"/>
      <c r="G40" s="18"/>
      <c r="H40" s="44"/>
      <c r="I40" s="5"/>
      <c r="J40" s="5"/>
      <c r="K40" s="5"/>
      <c r="L40" s="5"/>
      <c r="M40" s="5"/>
    </row>
    <row r="41" spans="1:13" ht="12.75">
      <c r="A41" s="5"/>
      <c r="B41" s="43" t="s">
        <v>82</v>
      </c>
      <c r="C41" s="12"/>
      <c r="D41" s="12"/>
      <c r="E41" s="18"/>
      <c r="F41" s="44"/>
      <c r="G41" s="18"/>
      <c r="H41" s="44"/>
      <c r="I41" s="5"/>
      <c r="J41" s="5"/>
      <c r="K41" s="5"/>
      <c r="L41" s="5"/>
      <c r="M41" s="5"/>
    </row>
    <row r="42" spans="1:13" ht="12.75">
      <c r="A42" s="5"/>
      <c r="B42" s="45"/>
      <c r="C42" s="45"/>
      <c r="D42" s="45"/>
      <c r="E42" s="18"/>
      <c r="F42" s="44"/>
      <c r="G42" s="18"/>
      <c r="H42" s="44"/>
      <c r="I42" s="5"/>
      <c r="J42" s="5"/>
      <c r="K42" s="5"/>
      <c r="L42" s="5"/>
      <c r="M42" s="5"/>
    </row>
    <row r="43" spans="1:13" ht="12.75">
      <c r="A43" s="5"/>
      <c r="B43" s="43"/>
      <c r="C43" s="12"/>
      <c r="D43" s="12"/>
      <c r="E43" s="18"/>
      <c r="F43" s="44"/>
      <c r="G43" s="18"/>
      <c r="H43" s="44"/>
      <c r="I43" s="5"/>
      <c r="J43" s="5"/>
      <c r="K43" s="5"/>
      <c r="L43" s="5"/>
      <c r="M43" s="5"/>
    </row>
    <row r="44" spans="1:13" ht="16.5" thickBot="1">
      <c r="A44" s="7" t="s">
        <v>11</v>
      </c>
      <c r="B44" s="46" t="s">
        <v>235</v>
      </c>
      <c r="C44" s="47"/>
      <c r="D44" s="47"/>
      <c r="E44" s="47"/>
      <c r="F44" s="47"/>
      <c r="G44" s="47"/>
      <c r="H44" s="47"/>
      <c r="I44" s="47"/>
      <c r="J44" s="47"/>
      <c r="K44" s="5"/>
      <c r="L44" s="5"/>
      <c r="M44" s="5"/>
    </row>
    <row r="45" spans="1:13" ht="15.75">
      <c r="A45" s="48"/>
      <c r="B45" s="22" t="s">
        <v>101</v>
      </c>
      <c r="C45" s="9"/>
      <c r="D45" s="9"/>
      <c r="E45" s="9"/>
      <c r="F45" s="9"/>
      <c r="G45" s="9"/>
      <c r="H45" s="9"/>
      <c r="I45" s="9"/>
      <c r="J45" s="10"/>
      <c r="K45" s="5"/>
      <c r="L45" s="5"/>
      <c r="M45" s="5"/>
    </row>
    <row r="46" spans="1:13" ht="15.75">
      <c r="A46" s="48"/>
      <c r="B46" s="49" t="s">
        <v>149</v>
      </c>
      <c r="C46" s="50"/>
      <c r="D46" s="50"/>
      <c r="E46" s="50"/>
      <c r="F46" s="50"/>
      <c r="G46" s="50"/>
      <c r="H46" s="50"/>
      <c r="I46" s="50"/>
      <c r="J46" s="51"/>
      <c r="K46" s="5"/>
      <c r="L46" s="5"/>
      <c r="M46" s="5"/>
    </row>
    <row r="47" spans="1:13" ht="13.5" thickBot="1">
      <c r="A47" s="48"/>
      <c r="B47" s="11" t="s">
        <v>48</v>
      </c>
      <c r="C47" s="43"/>
      <c r="D47" s="52" t="s">
        <v>56</v>
      </c>
      <c r="E47" s="53"/>
      <c r="F47" s="27" t="s">
        <v>73</v>
      </c>
      <c r="G47" s="54" t="s">
        <v>61</v>
      </c>
      <c r="H47" s="55"/>
      <c r="I47" s="54" t="s">
        <v>62</v>
      </c>
      <c r="J47" s="56"/>
      <c r="K47" s="5"/>
      <c r="L47" s="5"/>
      <c r="M47" s="5"/>
    </row>
    <row r="48" spans="1:13" ht="12.75">
      <c r="A48" s="48"/>
      <c r="B48" s="11"/>
      <c r="C48" s="43"/>
      <c r="D48" s="57" t="s">
        <v>13</v>
      </c>
      <c r="E48" s="26" t="s">
        <v>51</v>
      </c>
      <c r="F48" s="27" t="s">
        <v>76</v>
      </c>
      <c r="G48" s="58" t="s">
        <v>13</v>
      </c>
      <c r="H48" s="26" t="s">
        <v>51</v>
      </c>
      <c r="I48" s="58" t="s">
        <v>13</v>
      </c>
      <c r="J48" s="59" t="s">
        <v>51</v>
      </c>
      <c r="K48" s="5"/>
      <c r="L48" s="5"/>
      <c r="M48" s="5"/>
    </row>
    <row r="49" spans="1:13" ht="12.75">
      <c r="A49" s="48"/>
      <c r="B49" s="11"/>
      <c r="C49" s="43"/>
      <c r="D49" s="58" t="s">
        <v>49</v>
      </c>
      <c r="E49" s="26" t="s">
        <v>50</v>
      </c>
      <c r="F49" s="60"/>
      <c r="G49" s="57" t="s">
        <v>50</v>
      </c>
      <c r="H49" s="26" t="s">
        <v>50</v>
      </c>
      <c r="I49" s="57" t="s">
        <v>50</v>
      </c>
      <c r="J49" s="59" t="s">
        <v>50</v>
      </c>
      <c r="K49" s="5"/>
      <c r="L49" s="5"/>
      <c r="M49" s="5"/>
    </row>
    <row r="50" spans="1:13" ht="12.75">
      <c r="A50" s="48"/>
      <c r="B50" s="14" t="s">
        <v>85</v>
      </c>
      <c r="C50" s="12"/>
      <c r="D50" s="61">
        <f>($G$19)</f>
        <v>11835.894057348</v>
      </c>
      <c r="E50" s="62">
        <f>($H$19)</f>
        <v>39452.98019116</v>
      </c>
      <c r="F50" s="213">
        <v>0</v>
      </c>
      <c r="G50" s="61">
        <f aca="true" t="shared" si="2" ref="G50:G63">(D50*F50)</f>
        <v>0</v>
      </c>
      <c r="H50" s="63">
        <f aca="true" t="shared" si="3" ref="H50:H63">(E50*F50)</f>
        <v>0</v>
      </c>
      <c r="I50" s="61">
        <f aca="true" t="shared" si="4" ref="I50:J63">(G50/264)</f>
        <v>0</v>
      </c>
      <c r="J50" s="64">
        <f t="shared" si="4"/>
        <v>0</v>
      </c>
      <c r="K50" s="5"/>
      <c r="L50" s="5"/>
      <c r="M50" s="5"/>
    </row>
    <row r="51" spans="1:13" ht="12.75">
      <c r="A51" s="48"/>
      <c r="B51" s="14" t="s">
        <v>86</v>
      </c>
      <c r="C51" s="12"/>
      <c r="D51" s="61">
        <f>($G$20)</f>
        <v>6312.4768305856005</v>
      </c>
      <c r="E51" s="62">
        <f>($H$20)</f>
        <v>31562.384152928</v>
      </c>
      <c r="F51" s="213">
        <v>0</v>
      </c>
      <c r="G51" s="61">
        <f t="shared" si="2"/>
        <v>0</v>
      </c>
      <c r="H51" s="63">
        <f t="shared" si="3"/>
        <v>0</v>
      </c>
      <c r="I51" s="61">
        <f t="shared" si="4"/>
        <v>0</v>
      </c>
      <c r="J51" s="64">
        <f t="shared" si="4"/>
        <v>0</v>
      </c>
      <c r="K51" s="5"/>
      <c r="L51" s="5"/>
      <c r="M51" s="5"/>
    </row>
    <row r="52" spans="1:13" ht="12.75">
      <c r="A52" s="48"/>
      <c r="B52" s="14" t="s">
        <v>87</v>
      </c>
      <c r="C52" s="12"/>
      <c r="D52" s="61">
        <f>($G$21)</f>
        <v>9468.7152458784</v>
      </c>
      <c r="E52" s="62">
        <f>($H$21)</f>
        <v>47343.576229392</v>
      </c>
      <c r="F52" s="213">
        <v>0</v>
      </c>
      <c r="G52" s="61">
        <f t="shared" si="2"/>
        <v>0</v>
      </c>
      <c r="H52" s="62">
        <f t="shared" si="3"/>
        <v>0</v>
      </c>
      <c r="I52" s="61">
        <f t="shared" si="4"/>
        <v>0</v>
      </c>
      <c r="J52" s="64">
        <f t="shared" si="4"/>
        <v>0</v>
      </c>
      <c r="K52" s="5"/>
      <c r="L52" s="5"/>
      <c r="M52" s="5"/>
    </row>
    <row r="53" spans="1:13" ht="12.75">
      <c r="A53" s="48"/>
      <c r="B53" s="14" t="s">
        <v>88</v>
      </c>
      <c r="C53" s="12"/>
      <c r="D53" s="61">
        <f>($G$22)</f>
        <v>3945.298019116</v>
      </c>
      <c r="E53" s="62">
        <f>($H$22)</f>
        <v>39452.98019116</v>
      </c>
      <c r="F53" s="213">
        <v>0</v>
      </c>
      <c r="G53" s="61">
        <f t="shared" si="2"/>
        <v>0</v>
      </c>
      <c r="H53" s="62">
        <f t="shared" si="3"/>
        <v>0</v>
      </c>
      <c r="I53" s="61">
        <f t="shared" si="4"/>
        <v>0</v>
      </c>
      <c r="J53" s="64">
        <f t="shared" si="4"/>
        <v>0</v>
      </c>
      <c r="K53" s="5"/>
      <c r="L53" s="5"/>
      <c r="M53" s="5"/>
    </row>
    <row r="54" spans="1:13" ht="12.75">
      <c r="A54" s="48"/>
      <c r="B54" s="14" t="s">
        <v>89</v>
      </c>
      <c r="C54" s="12"/>
      <c r="D54" s="61">
        <f>($G$23)</f>
        <v>3156.2384152928003</v>
      </c>
      <c r="E54" s="62">
        <f>($H$23)</f>
        <v>31562.384152928</v>
      </c>
      <c r="F54" s="213">
        <v>0</v>
      </c>
      <c r="G54" s="61">
        <f t="shared" si="2"/>
        <v>0</v>
      </c>
      <c r="H54" s="62">
        <f t="shared" si="3"/>
        <v>0</v>
      </c>
      <c r="I54" s="61">
        <f t="shared" si="4"/>
        <v>0</v>
      </c>
      <c r="J54" s="64">
        <f t="shared" si="4"/>
        <v>0</v>
      </c>
      <c r="K54" s="5"/>
      <c r="L54" s="5"/>
      <c r="M54" s="5"/>
    </row>
    <row r="55" spans="1:13" ht="12.75">
      <c r="A55" s="48"/>
      <c r="B55" s="14" t="s">
        <v>90</v>
      </c>
      <c r="C55" s="12"/>
      <c r="D55" s="61">
        <f>($G$24)</f>
        <v>7954.229877250002</v>
      </c>
      <c r="E55" s="62">
        <f>($H$24)</f>
        <v>15908.459754500003</v>
      </c>
      <c r="F55" s="213">
        <v>2</v>
      </c>
      <c r="G55" s="61">
        <f t="shared" si="2"/>
        <v>15908.459754500003</v>
      </c>
      <c r="H55" s="62">
        <f t="shared" si="3"/>
        <v>31816.919509000007</v>
      </c>
      <c r="I55" s="61">
        <f t="shared" si="4"/>
        <v>60.259317251893954</v>
      </c>
      <c r="J55" s="64">
        <f t="shared" si="4"/>
        <v>120.51863450378791</v>
      </c>
      <c r="K55" s="5"/>
      <c r="L55" s="5"/>
      <c r="M55" s="5"/>
    </row>
    <row r="56" spans="1:13" ht="12.75">
      <c r="A56" s="48"/>
      <c r="B56" s="14" t="s">
        <v>91</v>
      </c>
      <c r="C56" s="12"/>
      <c r="D56" s="61">
        <f>($G$25)</f>
        <v>18937.4304917568</v>
      </c>
      <c r="E56" s="62">
        <f>($H$25)</f>
        <v>63124.768305856</v>
      </c>
      <c r="F56" s="213">
        <v>1</v>
      </c>
      <c r="G56" s="61">
        <f t="shared" si="2"/>
        <v>18937.4304917568</v>
      </c>
      <c r="H56" s="62">
        <f t="shared" si="3"/>
        <v>63124.768305856</v>
      </c>
      <c r="I56" s="61">
        <f t="shared" si="4"/>
        <v>71.73269125665455</v>
      </c>
      <c r="J56" s="64">
        <f t="shared" si="4"/>
        <v>239.10897085551514</v>
      </c>
      <c r="K56" s="5"/>
      <c r="L56" s="5"/>
      <c r="M56" s="5"/>
    </row>
    <row r="57" spans="1:13" ht="12.75">
      <c r="A57" s="48"/>
      <c r="B57" s="14" t="s">
        <v>92</v>
      </c>
      <c r="C57" s="12"/>
      <c r="D57" s="61">
        <f>($G$26)</f>
        <v>15908.459754500003</v>
      </c>
      <c r="E57" s="62">
        <f>($H$26)</f>
        <v>31816.919509000007</v>
      </c>
      <c r="F57" s="213">
        <v>2</v>
      </c>
      <c r="G57" s="61">
        <f t="shared" si="2"/>
        <v>31816.919509000007</v>
      </c>
      <c r="H57" s="62">
        <f t="shared" si="3"/>
        <v>63633.83901800001</v>
      </c>
      <c r="I57" s="61">
        <f t="shared" si="4"/>
        <v>120.51863450378791</v>
      </c>
      <c r="J57" s="64">
        <f t="shared" si="4"/>
        <v>241.03726900757582</v>
      </c>
      <c r="K57" s="5"/>
      <c r="L57" s="5"/>
      <c r="M57" s="5"/>
    </row>
    <row r="58" spans="1:13" ht="12.75">
      <c r="A58" s="48"/>
      <c r="B58" s="14" t="s">
        <v>126</v>
      </c>
      <c r="C58" s="12"/>
      <c r="D58" s="61">
        <f>($G$27)</f>
        <v>403.6288100884</v>
      </c>
      <c r="E58" s="62">
        <f>($H$27)</f>
        <v>4036.2881008839995</v>
      </c>
      <c r="F58" s="213">
        <v>0</v>
      </c>
      <c r="G58" s="61">
        <f t="shared" si="2"/>
        <v>0</v>
      </c>
      <c r="H58" s="62">
        <f t="shared" si="3"/>
        <v>0</v>
      </c>
      <c r="I58" s="61">
        <f t="shared" si="4"/>
        <v>0</v>
      </c>
      <c r="J58" s="64">
        <f t="shared" si="4"/>
        <v>0</v>
      </c>
      <c r="K58" s="5"/>
      <c r="L58" s="5"/>
      <c r="M58" s="5"/>
    </row>
    <row r="59" spans="1:13" ht="12.75">
      <c r="A59" s="48"/>
      <c r="B59" s="14" t="s">
        <v>93</v>
      </c>
      <c r="C59" s="12"/>
      <c r="D59" s="61">
        <f>($G$28)</f>
        <v>2367.1788114696</v>
      </c>
      <c r="E59" s="62">
        <f>($H$28)</f>
        <v>23671.788114696</v>
      </c>
      <c r="F59" s="213">
        <v>0</v>
      </c>
      <c r="G59" s="61">
        <f t="shared" si="2"/>
        <v>0</v>
      </c>
      <c r="H59" s="62">
        <f t="shared" si="3"/>
        <v>0</v>
      </c>
      <c r="I59" s="61">
        <f t="shared" si="4"/>
        <v>0</v>
      </c>
      <c r="J59" s="64">
        <f t="shared" si="4"/>
        <v>0</v>
      </c>
      <c r="K59" s="5"/>
      <c r="L59" s="5"/>
      <c r="M59" s="5"/>
    </row>
    <row r="60" spans="1:13" ht="12.75">
      <c r="A60" s="48"/>
      <c r="B60" s="14" t="s">
        <v>94</v>
      </c>
      <c r="C60" s="12"/>
      <c r="D60" s="61">
        <f>($G$29)</f>
        <v>2367.1788114696</v>
      </c>
      <c r="E60" s="62">
        <f>($H$29)</f>
        <v>23671.788114696</v>
      </c>
      <c r="F60" s="213">
        <v>0</v>
      </c>
      <c r="G60" s="61">
        <f t="shared" si="2"/>
        <v>0</v>
      </c>
      <c r="H60" s="62">
        <f t="shared" si="3"/>
        <v>0</v>
      </c>
      <c r="I60" s="61">
        <f t="shared" si="4"/>
        <v>0</v>
      </c>
      <c r="J60" s="64">
        <f t="shared" si="4"/>
        <v>0</v>
      </c>
      <c r="K60" s="5"/>
      <c r="L60" s="5"/>
      <c r="M60" s="5"/>
    </row>
    <row r="61" spans="1:13" ht="12.75">
      <c r="A61" s="48"/>
      <c r="B61" s="14" t="s">
        <v>95</v>
      </c>
      <c r="C61" s="12"/>
      <c r="D61" s="61">
        <f>($G$30)</f>
        <v>3945.298019116</v>
      </c>
      <c r="E61" s="62">
        <f>($H$30)</f>
        <v>39452.98019116</v>
      </c>
      <c r="F61" s="213">
        <v>0</v>
      </c>
      <c r="G61" s="61">
        <f t="shared" si="2"/>
        <v>0</v>
      </c>
      <c r="H61" s="62">
        <f t="shared" si="3"/>
        <v>0</v>
      </c>
      <c r="I61" s="61">
        <f t="shared" si="4"/>
        <v>0</v>
      </c>
      <c r="J61" s="64">
        <f t="shared" si="4"/>
        <v>0</v>
      </c>
      <c r="K61" s="5"/>
      <c r="L61" s="5"/>
      <c r="M61" s="5"/>
    </row>
    <row r="62" spans="1:13" ht="12.75">
      <c r="A62" s="48"/>
      <c r="B62" s="14" t="s">
        <v>96</v>
      </c>
      <c r="C62" s="12"/>
      <c r="D62" s="61">
        <f>($G$31)</f>
        <v>8679.655642055199</v>
      </c>
      <c r="E62" s="62">
        <f>($H$31)</f>
        <v>86796.55642055199</v>
      </c>
      <c r="F62" s="213">
        <v>0</v>
      </c>
      <c r="G62" s="61">
        <f t="shared" si="2"/>
        <v>0</v>
      </c>
      <c r="H62" s="62">
        <f t="shared" si="3"/>
        <v>0</v>
      </c>
      <c r="I62" s="61">
        <f t="shared" si="4"/>
        <v>0</v>
      </c>
      <c r="J62" s="64">
        <f t="shared" si="4"/>
        <v>0</v>
      </c>
      <c r="K62" s="5"/>
      <c r="L62" s="5"/>
      <c r="M62" s="5"/>
    </row>
    <row r="63" spans="1:13" ht="12.75">
      <c r="A63" s="48"/>
      <c r="B63" s="14" t="s">
        <v>147</v>
      </c>
      <c r="C63" s="12"/>
      <c r="D63" s="61">
        <f>($G$32)</f>
        <v>12624.953661171201</v>
      </c>
      <c r="E63" s="62">
        <f>($H$32)</f>
        <v>63124.768305856</v>
      </c>
      <c r="F63" s="213">
        <v>2</v>
      </c>
      <c r="G63" s="61">
        <f t="shared" si="2"/>
        <v>25249.907322342402</v>
      </c>
      <c r="H63" s="62">
        <f t="shared" si="3"/>
        <v>126249.536611712</v>
      </c>
      <c r="I63" s="61">
        <f t="shared" si="4"/>
        <v>95.64358834220607</v>
      </c>
      <c r="J63" s="64">
        <f t="shared" si="4"/>
        <v>478.2179417110303</v>
      </c>
      <c r="K63" s="5"/>
      <c r="L63" s="5"/>
      <c r="M63" s="5"/>
    </row>
    <row r="64" spans="1:13" ht="13.5" thickBot="1">
      <c r="A64" s="48"/>
      <c r="B64" s="37" t="s">
        <v>3</v>
      </c>
      <c r="C64" s="65"/>
      <c r="D64" s="66">
        <f>SUM(D50:D63)</f>
        <v>107906.63644709758</v>
      </c>
      <c r="E64" s="67">
        <f>SUM(E50:E63)</f>
        <v>540978.621734768</v>
      </c>
      <c r="F64" s="68"/>
      <c r="G64" s="66">
        <f>SUM(G50:G63)</f>
        <v>91912.71707759921</v>
      </c>
      <c r="H64" s="67">
        <f>SUM(H50:H63)</f>
        <v>284825.063444568</v>
      </c>
      <c r="I64" s="66">
        <f>SUM(I50:I63)</f>
        <v>348.1542313545425</v>
      </c>
      <c r="J64" s="69">
        <f>SUM(J50:J63)</f>
        <v>1078.8828160779092</v>
      </c>
      <c r="K64" s="5"/>
      <c r="L64" s="5"/>
      <c r="M64" s="5"/>
    </row>
    <row r="65" spans="1:13" ht="12.75">
      <c r="A65" s="48"/>
      <c r="B65" s="70" t="s">
        <v>150</v>
      </c>
      <c r="C65" s="43"/>
      <c r="D65" s="62"/>
      <c r="E65" s="62"/>
      <c r="F65" s="63"/>
      <c r="G65" s="62"/>
      <c r="H65" s="62"/>
      <c r="I65" s="62"/>
      <c r="J65" s="62"/>
      <c r="K65" s="5"/>
      <c r="L65" s="5"/>
      <c r="M65" s="5"/>
    </row>
    <row r="66" spans="1:13" ht="12.75">
      <c r="A66" s="48"/>
      <c r="B66" s="12" t="s">
        <v>151</v>
      </c>
      <c r="C66" s="43"/>
      <c r="D66" s="62"/>
      <c r="E66" s="62"/>
      <c r="F66" s="63"/>
      <c r="G66" s="62"/>
      <c r="H66" s="62"/>
      <c r="I66" s="62"/>
      <c r="J66" s="62"/>
      <c r="K66" s="5"/>
      <c r="L66" s="5"/>
      <c r="M66" s="5"/>
    </row>
    <row r="67" spans="1:13" ht="13.5" thickBot="1">
      <c r="A67" s="48"/>
      <c r="B67" s="71"/>
      <c r="C67" s="71"/>
      <c r="D67" s="71"/>
      <c r="E67" s="71"/>
      <c r="F67" s="71"/>
      <c r="G67" s="71"/>
      <c r="H67" s="71"/>
      <c r="I67" s="5"/>
      <c r="J67" s="5"/>
      <c r="K67" s="5"/>
      <c r="L67" s="5"/>
      <c r="M67" s="5"/>
    </row>
    <row r="68" spans="1:13" ht="15.75">
      <c r="A68" s="48"/>
      <c r="B68" s="72" t="s">
        <v>105</v>
      </c>
      <c r="C68" s="73"/>
      <c r="D68" s="73"/>
      <c r="E68" s="73"/>
      <c r="F68" s="73"/>
      <c r="G68" s="73"/>
      <c r="H68" s="73"/>
      <c r="I68" s="73"/>
      <c r="J68" s="74"/>
      <c r="K68" s="5"/>
      <c r="L68" s="5"/>
      <c r="M68" s="5"/>
    </row>
    <row r="69" spans="1:13" ht="13.5" thickBot="1">
      <c r="A69" s="48"/>
      <c r="B69" s="11" t="s">
        <v>48</v>
      </c>
      <c r="C69" s="43"/>
      <c r="D69" s="75" t="s">
        <v>56</v>
      </c>
      <c r="E69" s="75"/>
      <c r="F69" s="26" t="s">
        <v>57</v>
      </c>
      <c r="G69" s="26" t="s">
        <v>138</v>
      </c>
      <c r="H69" s="26" t="s">
        <v>59</v>
      </c>
      <c r="I69" s="76" t="s">
        <v>140</v>
      </c>
      <c r="J69" s="77"/>
      <c r="K69" s="5"/>
      <c r="L69" s="5"/>
      <c r="M69" s="5"/>
    </row>
    <row r="70" spans="1:13" ht="12.75">
      <c r="A70" s="48"/>
      <c r="B70" s="11"/>
      <c r="C70" s="43"/>
      <c r="D70" s="26" t="s">
        <v>13</v>
      </c>
      <c r="E70" s="26" t="s">
        <v>51</v>
      </c>
      <c r="F70" s="26" t="s">
        <v>58</v>
      </c>
      <c r="G70" s="26"/>
      <c r="H70" s="26" t="s">
        <v>139</v>
      </c>
      <c r="I70" s="26" t="s">
        <v>60</v>
      </c>
      <c r="J70" s="59" t="s">
        <v>55</v>
      </c>
      <c r="K70" s="5"/>
      <c r="L70" s="5"/>
      <c r="M70" s="5"/>
    </row>
    <row r="71" spans="1:13" ht="12.75">
      <c r="A71" s="48"/>
      <c r="B71" s="11"/>
      <c r="C71" s="43"/>
      <c r="D71" s="78" t="s">
        <v>49</v>
      </c>
      <c r="E71" s="26" t="s">
        <v>50</v>
      </c>
      <c r="F71" s="26" t="s">
        <v>137</v>
      </c>
      <c r="G71" s="26"/>
      <c r="H71" s="26"/>
      <c r="I71" s="26" t="s">
        <v>50</v>
      </c>
      <c r="J71" s="59"/>
      <c r="K71" s="5"/>
      <c r="L71" s="5"/>
      <c r="M71" s="5"/>
    </row>
    <row r="72" spans="1:13" ht="12.75">
      <c r="A72" s="48"/>
      <c r="B72" s="14" t="s">
        <v>85</v>
      </c>
      <c r="C72" s="12"/>
      <c r="D72" s="61">
        <f>($G$19)</f>
        <v>11835.894057348</v>
      </c>
      <c r="E72" s="62">
        <f>($H$19)</f>
        <v>39452.98019116</v>
      </c>
      <c r="F72" s="213">
        <v>0</v>
      </c>
      <c r="G72" s="63">
        <v>2</v>
      </c>
      <c r="H72" s="63">
        <v>1.05</v>
      </c>
      <c r="I72" s="79">
        <f aca="true" t="shared" si="5" ref="I72:I81">(D72*(F72/100)*(G72/365)*H72)</f>
        <v>0</v>
      </c>
      <c r="J72" s="80">
        <f aca="true" t="shared" si="6" ref="J72:J81">(E72*(F72/100)*(G72/365)*H72)</f>
        <v>0</v>
      </c>
      <c r="K72" s="5"/>
      <c r="L72" s="5"/>
      <c r="M72" s="5"/>
    </row>
    <row r="73" spans="1:13" ht="12.75">
      <c r="A73" s="48"/>
      <c r="B73" s="14" t="s">
        <v>86</v>
      </c>
      <c r="C73" s="12"/>
      <c r="D73" s="61">
        <f>($G$20)</f>
        <v>6312.4768305856005</v>
      </c>
      <c r="E73" s="62">
        <f>($H$20)</f>
        <v>31562.384152928</v>
      </c>
      <c r="F73" s="213">
        <v>0</v>
      </c>
      <c r="G73" s="63">
        <v>2</v>
      </c>
      <c r="H73" s="63">
        <v>1.05</v>
      </c>
      <c r="I73" s="79">
        <f t="shared" si="5"/>
        <v>0</v>
      </c>
      <c r="J73" s="80">
        <f t="shared" si="6"/>
        <v>0</v>
      </c>
      <c r="K73" s="5"/>
      <c r="L73" s="5"/>
      <c r="M73" s="5"/>
    </row>
    <row r="74" spans="1:13" ht="12.75">
      <c r="A74" s="48"/>
      <c r="B74" s="14" t="s">
        <v>87</v>
      </c>
      <c r="C74" s="12"/>
      <c r="D74" s="61">
        <f>($G$21)</f>
        <v>9468.7152458784</v>
      </c>
      <c r="E74" s="62">
        <f>($H$21)</f>
        <v>47343.576229392</v>
      </c>
      <c r="F74" s="213">
        <v>0</v>
      </c>
      <c r="G74" s="63">
        <v>2</v>
      </c>
      <c r="H74" s="63">
        <v>1.05</v>
      </c>
      <c r="I74" s="79">
        <f t="shared" si="5"/>
        <v>0</v>
      </c>
      <c r="J74" s="80">
        <f t="shared" si="6"/>
        <v>0</v>
      </c>
      <c r="K74" s="5"/>
      <c r="L74" s="5"/>
      <c r="M74" s="5"/>
    </row>
    <row r="75" spans="1:13" ht="12.75">
      <c r="A75" s="48"/>
      <c r="B75" s="14" t="s">
        <v>88</v>
      </c>
      <c r="C75" s="12"/>
      <c r="D75" s="61">
        <f>($G$22)</f>
        <v>3945.298019116</v>
      </c>
      <c r="E75" s="62">
        <f>($H$22)</f>
        <v>39452.98019116</v>
      </c>
      <c r="F75" s="213">
        <v>0</v>
      </c>
      <c r="G75" s="63">
        <v>2</v>
      </c>
      <c r="H75" s="63">
        <v>1.05</v>
      </c>
      <c r="I75" s="79">
        <f t="shared" si="5"/>
        <v>0</v>
      </c>
      <c r="J75" s="80">
        <f t="shared" si="6"/>
        <v>0</v>
      </c>
      <c r="K75" s="5"/>
      <c r="L75" s="5"/>
      <c r="M75" s="5"/>
    </row>
    <row r="76" spans="1:13" ht="12.75">
      <c r="A76" s="48"/>
      <c r="B76" s="14" t="s">
        <v>89</v>
      </c>
      <c r="C76" s="12"/>
      <c r="D76" s="61">
        <f>($G$23)</f>
        <v>3156.2384152928003</v>
      </c>
      <c r="E76" s="62">
        <f>($H$23)</f>
        <v>31562.384152928</v>
      </c>
      <c r="F76" s="213">
        <v>0</v>
      </c>
      <c r="G76" s="63">
        <v>2</v>
      </c>
      <c r="H76" s="63">
        <v>1.05</v>
      </c>
      <c r="I76" s="79">
        <f t="shared" si="5"/>
        <v>0</v>
      </c>
      <c r="J76" s="80">
        <f t="shared" si="6"/>
        <v>0</v>
      </c>
      <c r="K76" s="5"/>
      <c r="L76" s="5"/>
      <c r="M76" s="5"/>
    </row>
    <row r="77" spans="1:13" ht="12.75">
      <c r="A77" s="48"/>
      <c r="B77" s="14" t="s">
        <v>90</v>
      </c>
      <c r="C77" s="12"/>
      <c r="D77" s="61">
        <f>($G$24)</f>
        <v>7954.229877250002</v>
      </c>
      <c r="E77" s="62">
        <f>($H$24)</f>
        <v>15908.459754500003</v>
      </c>
      <c r="F77" s="213">
        <v>5</v>
      </c>
      <c r="G77" s="63">
        <v>2</v>
      </c>
      <c r="H77" s="63">
        <v>1.05</v>
      </c>
      <c r="I77" s="79">
        <f t="shared" si="5"/>
        <v>2.2882031153732885</v>
      </c>
      <c r="J77" s="80">
        <f t="shared" si="6"/>
        <v>4.576406230746577</v>
      </c>
      <c r="K77" s="5"/>
      <c r="L77" s="5"/>
      <c r="M77" s="5"/>
    </row>
    <row r="78" spans="1:13" ht="12.75">
      <c r="A78" s="48"/>
      <c r="B78" s="14" t="s">
        <v>91</v>
      </c>
      <c r="C78" s="12"/>
      <c r="D78" s="61">
        <f>($G$25)</f>
        <v>18937.4304917568</v>
      </c>
      <c r="E78" s="62">
        <f>($H$25)</f>
        <v>63124.768305856</v>
      </c>
      <c r="F78" s="213">
        <v>0</v>
      </c>
      <c r="G78" s="63">
        <v>2</v>
      </c>
      <c r="H78" s="63">
        <v>1.05</v>
      </c>
      <c r="I78" s="79">
        <f t="shared" si="5"/>
        <v>0</v>
      </c>
      <c r="J78" s="80">
        <f t="shared" si="6"/>
        <v>0</v>
      </c>
      <c r="K78" s="5"/>
      <c r="L78" s="5"/>
      <c r="M78" s="5"/>
    </row>
    <row r="79" spans="1:13" ht="12.75">
      <c r="A79" s="48"/>
      <c r="B79" s="14" t="s">
        <v>92</v>
      </c>
      <c r="C79" s="12"/>
      <c r="D79" s="61">
        <f>($G$26)</f>
        <v>15908.459754500003</v>
      </c>
      <c r="E79" s="62">
        <f>($H$26)</f>
        <v>31816.919509000007</v>
      </c>
      <c r="F79" s="213">
        <v>5</v>
      </c>
      <c r="G79" s="63">
        <v>2</v>
      </c>
      <c r="H79" s="63">
        <v>1.05</v>
      </c>
      <c r="I79" s="79">
        <f t="shared" si="5"/>
        <v>4.576406230746577</v>
      </c>
      <c r="J79" s="80">
        <f t="shared" si="6"/>
        <v>9.152812461493154</v>
      </c>
      <c r="K79" s="5"/>
      <c r="L79" s="5"/>
      <c r="M79" s="5"/>
    </row>
    <row r="80" spans="1:13" ht="12.75">
      <c r="A80" s="48"/>
      <c r="B80" s="14" t="s">
        <v>126</v>
      </c>
      <c r="C80" s="12"/>
      <c r="D80" s="61">
        <f>($G$27)</f>
        <v>403.6288100884</v>
      </c>
      <c r="E80" s="62">
        <f>($H$27)</f>
        <v>4036.2881008839995</v>
      </c>
      <c r="F80" s="213">
        <v>0</v>
      </c>
      <c r="G80" s="63">
        <v>2</v>
      </c>
      <c r="H80" s="63">
        <v>1.05</v>
      </c>
      <c r="I80" s="79">
        <f t="shared" si="5"/>
        <v>0</v>
      </c>
      <c r="J80" s="80">
        <f t="shared" si="6"/>
        <v>0</v>
      </c>
      <c r="K80" s="5"/>
      <c r="L80" s="5"/>
      <c r="M80" s="5"/>
    </row>
    <row r="81" spans="1:13" ht="12.75">
      <c r="A81" s="48"/>
      <c r="B81" s="14" t="s">
        <v>93</v>
      </c>
      <c r="C81" s="12"/>
      <c r="D81" s="61">
        <f>($G$28)</f>
        <v>2367.1788114696</v>
      </c>
      <c r="E81" s="62">
        <f>($H$28)</f>
        <v>23671.788114696</v>
      </c>
      <c r="F81" s="213">
        <v>0</v>
      </c>
      <c r="G81" s="63">
        <v>2</v>
      </c>
      <c r="H81" s="63">
        <v>1.05</v>
      </c>
      <c r="I81" s="79">
        <f t="shared" si="5"/>
        <v>0</v>
      </c>
      <c r="J81" s="80">
        <f t="shared" si="6"/>
        <v>0</v>
      </c>
      <c r="K81" s="5"/>
      <c r="L81" s="5"/>
      <c r="M81" s="5"/>
    </row>
    <row r="82" spans="1:13" ht="12.75">
      <c r="A82" s="48"/>
      <c r="B82" s="14" t="s">
        <v>94</v>
      </c>
      <c r="C82" s="12"/>
      <c r="D82" s="61">
        <f>($G$29)</f>
        <v>2367.1788114696</v>
      </c>
      <c r="E82" s="62">
        <f>($H$29)</f>
        <v>23671.788114696</v>
      </c>
      <c r="F82" s="213">
        <v>0</v>
      </c>
      <c r="G82" s="63">
        <v>2</v>
      </c>
      <c r="H82" s="63">
        <v>1.05</v>
      </c>
      <c r="I82" s="79">
        <f>(D82*(F82/100)*(G82/365)*H82)</f>
        <v>0</v>
      </c>
      <c r="J82" s="80">
        <f>(E82*(F82/100)*(G82/365)*H82)</f>
        <v>0</v>
      </c>
      <c r="K82" s="5"/>
      <c r="L82" s="5"/>
      <c r="M82" s="5"/>
    </row>
    <row r="83" spans="1:13" ht="12.75">
      <c r="A83" s="48"/>
      <c r="B83" s="14" t="s">
        <v>95</v>
      </c>
      <c r="C83" s="12"/>
      <c r="D83" s="61">
        <f>($G$30)</f>
        <v>3945.298019116</v>
      </c>
      <c r="E83" s="62">
        <f>($H$30)</f>
        <v>39452.98019116</v>
      </c>
      <c r="F83" s="213">
        <v>0</v>
      </c>
      <c r="G83" s="63">
        <v>2</v>
      </c>
      <c r="H83" s="63">
        <v>1.05</v>
      </c>
      <c r="I83" s="79">
        <f>(D83*(F83/100)*(G83/365)*H83)</f>
        <v>0</v>
      </c>
      <c r="J83" s="80">
        <f>(E83*(F83/100)*(G83/365)*H83)</f>
        <v>0</v>
      </c>
      <c r="K83" s="5"/>
      <c r="L83" s="5"/>
      <c r="M83" s="5"/>
    </row>
    <row r="84" spans="1:13" ht="12.75">
      <c r="A84" s="48"/>
      <c r="B84" s="14" t="s">
        <v>96</v>
      </c>
      <c r="C84" s="12"/>
      <c r="D84" s="61">
        <f>($G$31)</f>
        <v>8679.655642055199</v>
      </c>
      <c r="E84" s="62">
        <f>($H$31)</f>
        <v>86796.55642055199</v>
      </c>
      <c r="F84" s="213">
        <v>0</v>
      </c>
      <c r="G84" s="63">
        <v>2</v>
      </c>
      <c r="H84" s="63">
        <v>1.05</v>
      </c>
      <c r="I84" s="79">
        <f>(D84*(F84/100)*(G84/365)*H84)</f>
        <v>0</v>
      </c>
      <c r="J84" s="80">
        <f>(E84*(F84/100)*(G84/365)*H84)</f>
        <v>0</v>
      </c>
      <c r="K84" s="5"/>
      <c r="L84" s="5"/>
      <c r="M84" s="5"/>
    </row>
    <row r="85" spans="1:13" ht="12.75">
      <c r="A85" s="48"/>
      <c r="B85" s="14" t="s">
        <v>147</v>
      </c>
      <c r="C85" s="12"/>
      <c r="D85" s="61">
        <f>($G$32)</f>
        <v>12624.953661171201</v>
      </c>
      <c r="E85" s="62">
        <f>($H$32)</f>
        <v>63124.768305856</v>
      </c>
      <c r="F85" s="213">
        <v>0</v>
      </c>
      <c r="G85" s="63">
        <v>2</v>
      </c>
      <c r="H85" s="63">
        <v>1.05</v>
      </c>
      <c r="I85" s="79">
        <f>(D85*(F85/100)*(G85/365)*H85)</f>
        <v>0</v>
      </c>
      <c r="J85" s="80">
        <f>(E85*(F85/100)*(G85/365)*H85)</f>
        <v>0</v>
      </c>
      <c r="K85" s="5"/>
      <c r="L85" s="5"/>
      <c r="M85" s="5"/>
    </row>
    <row r="86" spans="1:13" ht="13.5" thickBot="1">
      <c r="A86" s="48"/>
      <c r="B86" s="37" t="s">
        <v>3</v>
      </c>
      <c r="C86" s="38"/>
      <c r="D86" s="67">
        <f>SUM(D72:D85)</f>
        <v>107906.63644709758</v>
      </c>
      <c r="E86" s="67">
        <f>SUM(E72:E85)</f>
        <v>540978.621734768</v>
      </c>
      <c r="F86" s="81"/>
      <c r="G86" s="81"/>
      <c r="H86" s="81"/>
      <c r="I86" s="82">
        <f>SUM(I72:I85)</f>
        <v>6.864609346119865</v>
      </c>
      <c r="J86" s="83">
        <f>SUM(J72:J85)</f>
        <v>13.72921869223973</v>
      </c>
      <c r="K86" s="5"/>
      <c r="L86" s="5"/>
      <c r="M86" s="5"/>
    </row>
    <row r="87" spans="1:13" ht="12.75">
      <c r="A87" s="48"/>
      <c r="B87" s="43" t="s">
        <v>136</v>
      </c>
      <c r="C87" s="12"/>
      <c r="D87" s="62"/>
      <c r="E87" s="62"/>
      <c r="F87" s="63"/>
      <c r="G87" s="63"/>
      <c r="H87" s="63"/>
      <c r="I87" s="79"/>
      <c r="J87" s="79"/>
      <c r="K87" s="5"/>
      <c r="L87" s="5"/>
      <c r="M87" s="5"/>
    </row>
    <row r="88" spans="1:13" ht="12.75">
      <c r="A88" s="48"/>
      <c r="B88" s="43" t="s">
        <v>132</v>
      </c>
      <c r="C88" s="12"/>
      <c r="D88" s="62"/>
      <c r="E88" s="62"/>
      <c r="F88" s="63"/>
      <c r="G88" s="63"/>
      <c r="H88" s="63"/>
      <c r="I88" s="79"/>
      <c r="J88" s="79"/>
      <c r="K88" s="5"/>
      <c r="L88" s="5"/>
      <c r="M88" s="5"/>
    </row>
    <row r="89" spans="1:13" ht="12.75">
      <c r="A89" s="48"/>
      <c r="B89" s="5" t="s">
        <v>133</v>
      </c>
      <c r="C89" s="12"/>
      <c r="D89" s="62"/>
      <c r="E89" s="62"/>
      <c r="F89" s="63"/>
      <c r="G89" s="63"/>
      <c r="H89" s="63"/>
      <c r="I89" s="79"/>
      <c r="J89" s="79"/>
      <c r="K89" s="5"/>
      <c r="L89" s="5"/>
      <c r="M89" s="5"/>
    </row>
    <row r="90" spans="1:13" ht="12.75">
      <c r="A90" s="48"/>
      <c r="B90" s="5" t="s">
        <v>134</v>
      </c>
      <c r="C90" s="12"/>
      <c r="D90" s="62"/>
      <c r="E90" s="62"/>
      <c r="F90" s="63"/>
      <c r="G90" s="63"/>
      <c r="H90" s="63"/>
      <c r="I90" s="79"/>
      <c r="J90" s="79"/>
      <c r="K90" s="5"/>
      <c r="L90" s="5"/>
      <c r="M90" s="5"/>
    </row>
    <row r="91" spans="1:13" ht="12.75">
      <c r="A91" s="48"/>
      <c r="B91" s="5" t="s">
        <v>135</v>
      </c>
      <c r="C91" s="12"/>
      <c r="D91" s="62"/>
      <c r="E91" s="62"/>
      <c r="F91" s="63"/>
      <c r="G91" s="63"/>
      <c r="H91" s="63"/>
      <c r="I91" s="79"/>
      <c r="J91" s="79"/>
      <c r="K91" s="5"/>
      <c r="L91" s="5"/>
      <c r="M91" s="5"/>
    </row>
    <row r="92" spans="1:13" ht="12.75">
      <c r="A92" s="48"/>
      <c r="B92" s="5" t="s">
        <v>131</v>
      </c>
      <c r="C92" s="12"/>
      <c r="D92" s="62"/>
      <c r="E92" s="62"/>
      <c r="F92" s="63"/>
      <c r="G92" s="63"/>
      <c r="H92" s="63"/>
      <c r="I92" s="79"/>
      <c r="J92" s="79"/>
      <c r="K92" s="5"/>
      <c r="L92" s="5"/>
      <c r="M92" s="5"/>
    </row>
    <row r="93" spans="1:13" ht="13.5" thickBot="1">
      <c r="A93" s="48"/>
      <c r="B93" s="84"/>
      <c r="C93" s="12"/>
      <c r="D93" s="85"/>
      <c r="E93" s="85"/>
      <c r="F93" s="71"/>
      <c r="G93" s="71"/>
      <c r="H93" s="71"/>
      <c r="I93" s="71"/>
      <c r="J93" s="5"/>
      <c r="K93" s="5"/>
      <c r="L93" s="5"/>
      <c r="M93" s="5"/>
    </row>
    <row r="94" spans="1:13" ht="15.75">
      <c r="A94" s="48"/>
      <c r="B94" s="72" t="s">
        <v>102</v>
      </c>
      <c r="C94" s="73"/>
      <c r="D94" s="73"/>
      <c r="E94" s="73"/>
      <c r="F94" s="73"/>
      <c r="G94" s="73"/>
      <c r="H94" s="73"/>
      <c r="I94" s="73"/>
      <c r="J94" s="74"/>
      <c r="K94" s="5"/>
      <c r="L94" s="5"/>
      <c r="M94" s="5"/>
    </row>
    <row r="95" spans="1:13" ht="13.5" thickBot="1">
      <c r="A95" s="48"/>
      <c r="B95" s="11" t="s">
        <v>48</v>
      </c>
      <c r="C95" s="43"/>
      <c r="D95" s="75" t="s">
        <v>56</v>
      </c>
      <c r="E95" s="75"/>
      <c r="F95" s="27" t="s">
        <v>73</v>
      </c>
      <c r="G95" s="86" t="s">
        <v>61</v>
      </c>
      <c r="H95" s="87"/>
      <c r="I95" s="86" t="s">
        <v>62</v>
      </c>
      <c r="J95" s="17"/>
      <c r="K95" s="5"/>
      <c r="L95" s="5"/>
      <c r="M95" s="5"/>
    </row>
    <row r="96" spans="1:13" ht="12.75">
      <c r="A96" s="48"/>
      <c r="B96" s="11"/>
      <c r="C96" s="43"/>
      <c r="D96" s="26" t="s">
        <v>13</v>
      </c>
      <c r="E96" s="26" t="s">
        <v>51</v>
      </c>
      <c r="F96" s="27" t="s">
        <v>76</v>
      </c>
      <c r="G96" s="58" t="s">
        <v>13</v>
      </c>
      <c r="H96" s="26" t="s">
        <v>51</v>
      </c>
      <c r="I96" s="58" t="s">
        <v>13</v>
      </c>
      <c r="J96" s="59" t="s">
        <v>51</v>
      </c>
      <c r="K96" s="5"/>
      <c r="L96" s="5"/>
      <c r="M96" s="5"/>
    </row>
    <row r="97" spans="1:13" ht="12.75">
      <c r="A97" s="48"/>
      <c r="B97" s="11"/>
      <c r="C97" s="43"/>
      <c r="D97" s="78" t="s">
        <v>49</v>
      </c>
      <c r="E97" s="26" t="s">
        <v>50</v>
      </c>
      <c r="F97" s="30"/>
      <c r="G97" s="57" t="s">
        <v>50</v>
      </c>
      <c r="H97" s="26" t="s">
        <v>50</v>
      </c>
      <c r="I97" s="57" t="s">
        <v>50</v>
      </c>
      <c r="J97" s="59" t="s">
        <v>50</v>
      </c>
      <c r="K97" s="5"/>
      <c r="L97" s="5"/>
      <c r="M97" s="5"/>
    </row>
    <row r="98" spans="1:13" ht="12.75">
      <c r="A98" s="48"/>
      <c r="B98" s="14" t="s">
        <v>85</v>
      </c>
      <c r="C98" s="12"/>
      <c r="D98" s="61">
        <f>($G$19)</f>
        <v>11835.894057348</v>
      </c>
      <c r="E98" s="62">
        <f>($H$19)</f>
        <v>39452.98019116</v>
      </c>
      <c r="F98" s="213">
        <v>12</v>
      </c>
      <c r="G98" s="61">
        <f aca="true" t="shared" si="7" ref="G98:G109">(D98*F98)</f>
        <v>142030.728688176</v>
      </c>
      <c r="H98" s="62">
        <f aca="true" t="shared" si="8" ref="H98:H109">(E98*F98)</f>
        <v>473435.76229392004</v>
      </c>
      <c r="I98" s="61">
        <f aca="true" t="shared" si="9" ref="I98:J109">(G98/264)</f>
        <v>537.9951844249091</v>
      </c>
      <c r="J98" s="64">
        <f t="shared" si="9"/>
        <v>1793.3172814163638</v>
      </c>
      <c r="K98" s="5"/>
      <c r="L98" s="5"/>
      <c r="M98" s="5"/>
    </row>
    <row r="99" spans="1:13" ht="12.75">
      <c r="A99" s="48"/>
      <c r="B99" s="14" t="s">
        <v>86</v>
      </c>
      <c r="C99" s="12"/>
      <c r="D99" s="61">
        <f>($G$20)</f>
        <v>6312.4768305856005</v>
      </c>
      <c r="E99" s="62">
        <f>($H$20)</f>
        <v>31562.384152928</v>
      </c>
      <c r="F99" s="213">
        <v>4</v>
      </c>
      <c r="G99" s="61">
        <f t="shared" si="7"/>
        <v>25249.907322342402</v>
      </c>
      <c r="H99" s="62">
        <f t="shared" si="8"/>
        <v>126249.536611712</v>
      </c>
      <c r="I99" s="61">
        <f t="shared" si="9"/>
        <v>95.64358834220607</v>
      </c>
      <c r="J99" s="64">
        <f t="shared" si="9"/>
        <v>478.2179417110303</v>
      </c>
      <c r="K99" s="5"/>
      <c r="L99" s="5"/>
      <c r="M99" s="5"/>
    </row>
    <row r="100" spans="1:13" ht="12.75">
      <c r="A100" s="48"/>
      <c r="B100" s="14" t="s">
        <v>87</v>
      </c>
      <c r="C100" s="12"/>
      <c r="D100" s="61">
        <f>($G$21)</f>
        <v>9468.7152458784</v>
      </c>
      <c r="E100" s="62">
        <f>($H$21)</f>
        <v>47343.576229392</v>
      </c>
      <c r="F100" s="213">
        <v>3</v>
      </c>
      <c r="G100" s="61">
        <f t="shared" si="7"/>
        <v>28406.1457376352</v>
      </c>
      <c r="H100" s="62">
        <f t="shared" si="8"/>
        <v>142030.728688176</v>
      </c>
      <c r="I100" s="61">
        <f t="shared" si="9"/>
        <v>107.59903688498183</v>
      </c>
      <c r="J100" s="64">
        <f t="shared" si="9"/>
        <v>537.9951844249091</v>
      </c>
      <c r="K100" s="5"/>
      <c r="L100" s="5"/>
      <c r="M100" s="5"/>
    </row>
    <row r="101" spans="1:13" ht="12.75">
      <c r="A101" s="48"/>
      <c r="B101" s="14" t="s">
        <v>88</v>
      </c>
      <c r="C101" s="12"/>
      <c r="D101" s="61">
        <f>($G$22)</f>
        <v>3945.298019116</v>
      </c>
      <c r="E101" s="62">
        <f>($H$22)</f>
        <v>39452.98019116</v>
      </c>
      <c r="F101" s="213">
        <v>2</v>
      </c>
      <c r="G101" s="61">
        <f t="shared" si="7"/>
        <v>7890.596038232</v>
      </c>
      <c r="H101" s="62">
        <f t="shared" si="8"/>
        <v>78905.96038232</v>
      </c>
      <c r="I101" s="61">
        <f t="shared" si="9"/>
        <v>29.888621356939392</v>
      </c>
      <c r="J101" s="64">
        <f t="shared" si="9"/>
        <v>298.88621356939393</v>
      </c>
      <c r="K101" s="5"/>
      <c r="L101" s="5"/>
      <c r="M101" s="5"/>
    </row>
    <row r="102" spans="1:13" ht="12.75">
      <c r="A102" s="48"/>
      <c r="B102" s="14" t="s">
        <v>89</v>
      </c>
      <c r="C102" s="12"/>
      <c r="D102" s="61">
        <f>($G$23)</f>
        <v>3156.2384152928003</v>
      </c>
      <c r="E102" s="62">
        <f>($H$23)</f>
        <v>31562.384152928</v>
      </c>
      <c r="F102" s="213">
        <v>2</v>
      </c>
      <c r="G102" s="61">
        <f t="shared" si="7"/>
        <v>6312.4768305856005</v>
      </c>
      <c r="H102" s="62">
        <f t="shared" si="8"/>
        <v>63124.768305856</v>
      </c>
      <c r="I102" s="61">
        <f t="shared" si="9"/>
        <v>23.910897085551518</v>
      </c>
      <c r="J102" s="64">
        <f t="shared" si="9"/>
        <v>239.10897085551514</v>
      </c>
      <c r="K102" s="5"/>
      <c r="L102" s="5"/>
      <c r="M102" s="5"/>
    </row>
    <row r="103" spans="1:13" ht="12.75">
      <c r="A103" s="48"/>
      <c r="B103" s="14" t="s">
        <v>90</v>
      </c>
      <c r="C103" s="12"/>
      <c r="D103" s="61">
        <f>($G$24)</f>
        <v>7954.229877250002</v>
      </c>
      <c r="E103" s="62">
        <f>($H$24)</f>
        <v>15908.459754500003</v>
      </c>
      <c r="F103" s="213">
        <v>12</v>
      </c>
      <c r="G103" s="61">
        <f t="shared" si="7"/>
        <v>95450.75852700003</v>
      </c>
      <c r="H103" s="62">
        <f t="shared" si="8"/>
        <v>190901.51705400005</v>
      </c>
      <c r="I103" s="61">
        <f t="shared" si="9"/>
        <v>361.55590351136374</v>
      </c>
      <c r="J103" s="64">
        <f t="shared" si="9"/>
        <v>723.1118070227275</v>
      </c>
      <c r="K103" s="5"/>
      <c r="L103" s="5"/>
      <c r="M103" s="5"/>
    </row>
    <row r="104" spans="1:13" ht="12.75">
      <c r="A104" s="48"/>
      <c r="B104" s="14" t="s">
        <v>91</v>
      </c>
      <c r="C104" s="12"/>
      <c r="D104" s="61">
        <f>($G$25)</f>
        <v>18937.4304917568</v>
      </c>
      <c r="E104" s="62">
        <f>($H$25)</f>
        <v>63124.768305856</v>
      </c>
      <c r="F104" s="213">
        <v>8</v>
      </c>
      <c r="G104" s="61">
        <f t="shared" si="7"/>
        <v>151499.4439340544</v>
      </c>
      <c r="H104" s="62">
        <f t="shared" si="8"/>
        <v>504998.146446848</v>
      </c>
      <c r="I104" s="61">
        <f t="shared" si="9"/>
        <v>573.8615300532364</v>
      </c>
      <c r="J104" s="64">
        <f t="shared" si="9"/>
        <v>1912.871766844121</v>
      </c>
      <c r="K104" s="5"/>
      <c r="L104" s="5"/>
      <c r="M104" s="5"/>
    </row>
    <row r="105" spans="1:13" ht="12.75">
      <c r="A105" s="48"/>
      <c r="B105" s="14" t="s">
        <v>92</v>
      </c>
      <c r="C105" s="12"/>
      <c r="D105" s="61">
        <f>($G$26)</f>
        <v>15908.459754500003</v>
      </c>
      <c r="E105" s="62">
        <f>($H$26)</f>
        <v>31816.919509000007</v>
      </c>
      <c r="F105" s="213">
        <v>12</v>
      </c>
      <c r="G105" s="61">
        <f t="shared" si="7"/>
        <v>190901.51705400005</v>
      </c>
      <c r="H105" s="62">
        <f t="shared" si="8"/>
        <v>381803.0341080001</v>
      </c>
      <c r="I105" s="61">
        <f t="shared" si="9"/>
        <v>723.1118070227275</v>
      </c>
      <c r="J105" s="64">
        <f t="shared" si="9"/>
        <v>1446.223614045455</v>
      </c>
      <c r="K105" s="5"/>
      <c r="L105" s="5"/>
      <c r="M105" s="5"/>
    </row>
    <row r="106" spans="1:13" ht="12.75">
      <c r="A106" s="48"/>
      <c r="B106" s="14" t="s">
        <v>126</v>
      </c>
      <c r="C106" s="12"/>
      <c r="D106" s="61">
        <f>($G$27)</f>
        <v>403.6288100884</v>
      </c>
      <c r="E106" s="62">
        <f>($H$27)</f>
        <v>4036.2881008839995</v>
      </c>
      <c r="F106" s="213">
        <v>2</v>
      </c>
      <c r="G106" s="61">
        <f t="shared" si="7"/>
        <v>807.2576201768</v>
      </c>
      <c r="H106" s="62">
        <f t="shared" si="8"/>
        <v>8072.576201767999</v>
      </c>
      <c r="I106" s="61">
        <f t="shared" si="9"/>
        <v>3.057794015821212</v>
      </c>
      <c r="J106" s="64">
        <f t="shared" si="9"/>
        <v>30.57794015821212</v>
      </c>
      <c r="K106" s="5"/>
      <c r="L106" s="5"/>
      <c r="M106" s="5"/>
    </row>
    <row r="107" spans="1:13" ht="12.75">
      <c r="A107" s="48"/>
      <c r="B107" s="14" t="s">
        <v>93</v>
      </c>
      <c r="C107" s="12"/>
      <c r="D107" s="61">
        <f>($G$28)</f>
        <v>2367.1788114696</v>
      </c>
      <c r="E107" s="62">
        <f>($H$28)</f>
        <v>23671.788114696</v>
      </c>
      <c r="F107" s="213">
        <v>2</v>
      </c>
      <c r="G107" s="61">
        <f t="shared" si="7"/>
        <v>4734.3576229392</v>
      </c>
      <c r="H107" s="62">
        <f t="shared" si="8"/>
        <v>47343.576229392</v>
      </c>
      <c r="I107" s="61">
        <f t="shared" si="9"/>
        <v>17.933172814163637</v>
      </c>
      <c r="J107" s="64">
        <f t="shared" si="9"/>
        <v>179.33172814163635</v>
      </c>
      <c r="K107" s="5"/>
      <c r="L107" s="5"/>
      <c r="M107" s="5"/>
    </row>
    <row r="108" spans="1:13" ht="12.75">
      <c r="A108" s="48"/>
      <c r="B108" s="14" t="s">
        <v>94</v>
      </c>
      <c r="C108" s="12"/>
      <c r="D108" s="61">
        <f>($G$29)</f>
        <v>2367.1788114696</v>
      </c>
      <c r="E108" s="62">
        <f>($H$29)</f>
        <v>23671.788114696</v>
      </c>
      <c r="F108" s="213">
        <v>2</v>
      </c>
      <c r="G108" s="61">
        <f t="shared" si="7"/>
        <v>4734.3576229392</v>
      </c>
      <c r="H108" s="62">
        <f t="shared" si="8"/>
        <v>47343.576229392</v>
      </c>
      <c r="I108" s="61">
        <f t="shared" si="9"/>
        <v>17.933172814163637</v>
      </c>
      <c r="J108" s="64">
        <f t="shared" si="9"/>
        <v>179.33172814163635</v>
      </c>
      <c r="K108" s="5"/>
      <c r="L108" s="5"/>
      <c r="M108" s="5"/>
    </row>
    <row r="109" spans="1:13" ht="12.75">
      <c r="A109" s="48"/>
      <c r="B109" s="14" t="s">
        <v>95</v>
      </c>
      <c r="C109" s="12"/>
      <c r="D109" s="61">
        <f>($G$30)</f>
        <v>3945.298019116</v>
      </c>
      <c r="E109" s="62">
        <f>($H$30)</f>
        <v>39452.98019116</v>
      </c>
      <c r="F109" s="213">
        <v>2</v>
      </c>
      <c r="G109" s="61">
        <f t="shared" si="7"/>
        <v>7890.596038232</v>
      </c>
      <c r="H109" s="62">
        <f t="shared" si="8"/>
        <v>78905.96038232</v>
      </c>
      <c r="I109" s="61">
        <f t="shared" si="9"/>
        <v>29.888621356939392</v>
      </c>
      <c r="J109" s="64">
        <f t="shared" si="9"/>
        <v>298.88621356939393</v>
      </c>
      <c r="K109" s="5"/>
      <c r="L109" s="5"/>
      <c r="M109" s="5"/>
    </row>
    <row r="110" spans="1:13" ht="12.75">
      <c r="A110" s="48"/>
      <c r="B110" s="14" t="s">
        <v>96</v>
      </c>
      <c r="C110" s="12"/>
      <c r="D110" s="61">
        <f>($G$31)</f>
        <v>8679.655642055199</v>
      </c>
      <c r="E110" s="62">
        <f>($H$31)</f>
        <v>86796.55642055199</v>
      </c>
      <c r="F110" s="213">
        <v>2</v>
      </c>
      <c r="G110" s="61">
        <f>(D110*F110)</f>
        <v>17359.311284110398</v>
      </c>
      <c r="H110" s="62">
        <f>(E110*F110)</f>
        <v>173593.11284110398</v>
      </c>
      <c r="I110" s="61">
        <f>(G110/264)</f>
        <v>65.75496698526666</v>
      </c>
      <c r="J110" s="64">
        <f>(H110/264)</f>
        <v>657.5496698526666</v>
      </c>
      <c r="K110" s="5"/>
      <c r="L110" s="5"/>
      <c r="M110" s="5"/>
    </row>
    <row r="111" spans="1:13" ht="12.75">
      <c r="A111" s="48"/>
      <c r="B111" s="14" t="s">
        <v>147</v>
      </c>
      <c r="C111" s="12"/>
      <c r="D111" s="61">
        <f>($G$32)</f>
        <v>12624.953661171201</v>
      </c>
      <c r="E111" s="62">
        <f>($H$32)</f>
        <v>63124.768305856</v>
      </c>
      <c r="F111" s="213">
        <v>4</v>
      </c>
      <c r="G111" s="61">
        <f>(D111*F111)</f>
        <v>50499.814644684804</v>
      </c>
      <c r="H111" s="62">
        <f>(E111*F111)</f>
        <v>252499.073223424</v>
      </c>
      <c r="I111" s="61">
        <f>(G111/264)</f>
        <v>191.28717668441215</v>
      </c>
      <c r="J111" s="64">
        <f>(H111/264)</f>
        <v>956.4358834220606</v>
      </c>
      <c r="K111" s="5"/>
      <c r="L111" s="5"/>
      <c r="M111" s="5"/>
    </row>
    <row r="112" spans="1:13" ht="13.5" thickBot="1">
      <c r="A112" s="48"/>
      <c r="B112" s="37" t="s">
        <v>3</v>
      </c>
      <c r="C112" s="38"/>
      <c r="D112" s="67">
        <f>SUM(D98:D111)</f>
        <v>107906.63644709758</v>
      </c>
      <c r="E112" s="67">
        <f>SUM(E98:E111)</f>
        <v>540978.621734768</v>
      </c>
      <c r="F112" s="68"/>
      <c r="G112" s="66">
        <f>SUM(G98:G111)</f>
        <v>733767.268965108</v>
      </c>
      <c r="H112" s="67">
        <f>SUM(H98:H111)</f>
        <v>2569207.3289982327</v>
      </c>
      <c r="I112" s="66">
        <f>SUM(I98:I111)</f>
        <v>2779.421473352683</v>
      </c>
      <c r="J112" s="69">
        <f>SUM(J98:J111)</f>
        <v>9731.845943175122</v>
      </c>
      <c r="K112" s="5"/>
      <c r="L112" s="5"/>
      <c r="M112" s="5"/>
    </row>
    <row r="113" spans="1:13" ht="12.75">
      <c r="A113" s="48"/>
      <c r="B113" s="12" t="s">
        <v>142</v>
      </c>
      <c r="C113" s="12"/>
      <c r="D113" s="85"/>
      <c r="E113" s="85"/>
      <c r="F113" s="71"/>
      <c r="G113" s="71"/>
      <c r="H113" s="71"/>
      <c r="I113" s="71"/>
      <c r="J113" s="5"/>
      <c r="K113" s="5"/>
      <c r="L113" s="5"/>
      <c r="M113" s="5"/>
    </row>
    <row r="114" spans="1:13" ht="12.75">
      <c r="A114" s="48"/>
      <c r="B114" s="12" t="s">
        <v>187</v>
      </c>
      <c r="C114" s="12"/>
      <c r="D114" s="85"/>
      <c r="E114" s="85"/>
      <c r="F114" s="71"/>
      <c r="G114" s="71"/>
      <c r="H114" s="71"/>
      <c r="I114" s="71"/>
      <c r="J114" s="5"/>
      <c r="K114" s="5"/>
      <c r="L114" s="5"/>
      <c r="M114" s="5"/>
    </row>
    <row r="115" spans="1:13" ht="13.5" thickBot="1">
      <c r="A115" s="48"/>
      <c r="B115" s="12"/>
      <c r="C115" s="12"/>
      <c r="D115" s="85"/>
      <c r="E115" s="85"/>
      <c r="F115" s="71"/>
      <c r="G115" s="71"/>
      <c r="H115" s="71"/>
      <c r="I115" s="71"/>
      <c r="J115" s="5"/>
      <c r="K115" s="5"/>
      <c r="L115" s="5"/>
      <c r="M115" s="5"/>
    </row>
    <row r="116" spans="1:13" ht="15.75">
      <c r="A116" s="48"/>
      <c r="B116" s="72" t="s">
        <v>106</v>
      </c>
      <c r="C116" s="73"/>
      <c r="D116" s="73"/>
      <c r="E116" s="73"/>
      <c r="F116" s="73"/>
      <c r="G116" s="73"/>
      <c r="H116" s="73"/>
      <c r="I116" s="73"/>
      <c r="J116" s="73"/>
      <c r="K116" s="10"/>
      <c r="L116" s="5"/>
      <c r="M116" s="5"/>
    </row>
    <row r="117" spans="1:13" ht="13.5" thickBot="1">
      <c r="A117" s="48"/>
      <c r="B117" s="11" t="s">
        <v>48</v>
      </c>
      <c r="C117" s="43"/>
      <c r="D117" s="52" t="s">
        <v>56</v>
      </c>
      <c r="E117" s="75"/>
      <c r="F117" s="23" t="s">
        <v>193</v>
      </c>
      <c r="G117" s="27" t="s">
        <v>73</v>
      </c>
      <c r="H117" s="86" t="s">
        <v>61</v>
      </c>
      <c r="I117" s="87"/>
      <c r="J117" s="86" t="s">
        <v>62</v>
      </c>
      <c r="K117" s="56"/>
      <c r="L117" s="88"/>
      <c r="M117" s="26"/>
    </row>
    <row r="118" spans="1:13" ht="12.75">
      <c r="A118" s="48"/>
      <c r="B118" s="11"/>
      <c r="C118" s="43"/>
      <c r="D118" s="57" t="s">
        <v>13</v>
      </c>
      <c r="E118" s="26" t="s">
        <v>51</v>
      </c>
      <c r="F118" s="27" t="s">
        <v>236</v>
      </c>
      <c r="G118" s="27" t="s">
        <v>76</v>
      </c>
      <c r="H118" s="58" t="s">
        <v>13</v>
      </c>
      <c r="I118" s="26" t="s">
        <v>51</v>
      </c>
      <c r="J118" s="58" t="s">
        <v>13</v>
      </c>
      <c r="K118" s="59" t="s">
        <v>51</v>
      </c>
      <c r="L118" s="26"/>
      <c r="M118" s="78"/>
    </row>
    <row r="119" spans="1:13" ht="12.75">
      <c r="A119" s="48"/>
      <c r="B119" s="11"/>
      <c r="C119" s="43"/>
      <c r="D119" s="58" t="s">
        <v>49</v>
      </c>
      <c r="E119" s="26" t="s">
        <v>50</v>
      </c>
      <c r="F119" s="27" t="s">
        <v>237</v>
      </c>
      <c r="G119" s="89"/>
      <c r="H119" s="57" t="s">
        <v>50</v>
      </c>
      <c r="I119" s="26" t="s">
        <v>50</v>
      </c>
      <c r="J119" s="57" t="s">
        <v>50</v>
      </c>
      <c r="K119" s="59" t="s">
        <v>50</v>
      </c>
      <c r="L119" s="5"/>
      <c r="M119" s="5"/>
    </row>
    <row r="120" spans="1:13" ht="12.75">
      <c r="A120" s="48"/>
      <c r="B120" s="14" t="s">
        <v>85</v>
      </c>
      <c r="C120" s="12"/>
      <c r="D120" s="61">
        <f>($G$19)</f>
        <v>11835.894057348</v>
      </c>
      <c r="E120" s="62">
        <f>($H$19)</f>
        <v>39452.98019116</v>
      </c>
      <c r="F120" s="213">
        <v>25</v>
      </c>
      <c r="G120" s="90">
        <v>4</v>
      </c>
      <c r="H120" s="61">
        <f aca="true" t="shared" si="10" ref="H120:H133">(D120*G120)*(F120/100)</f>
        <v>11835.894057348</v>
      </c>
      <c r="I120" s="62">
        <f aca="true" t="shared" si="11" ref="I120:I133">(E120*G120)*(F120/100)</f>
        <v>39452.98019116</v>
      </c>
      <c r="J120" s="61">
        <f aca="true" t="shared" si="12" ref="J120:K131">(H120/264)</f>
        <v>44.83293203540909</v>
      </c>
      <c r="K120" s="64">
        <f t="shared" si="12"/>
        <v>149.44310678469697</v>
      </c>
      <c r="L120" s="5"/>
      <c r="M120" s="5"/>
    </row>
    <row r="121" spans="1:13" ht="12.75">
      <c r="A121" s="48"/>
      <c r="B121" s="14" t="s">
        <v>86</v>
      </c>
      <c r="C121" s="12"/>
      <c r="D121" s="61">
        <f>($G$20)</f>
        <v>6312.4768305856005</v>
      </c>
      <c r="E121" s="62">
        <f>($H$20)</f>
        <v>31562.384152928</v>
      </c>
      <c r="F121" s="213">
        <v>25</v>
      </c>
      <c r="G121" s="90">
        <v>3</v>
      </c>
      <c r="H121" s="61">
        <f t="shared" si="10"/>
        <v>4734.3576229392</v>
      </c>
      <c r="I121" s="62">
        <f t="shared" si="11"/>
        <v>23671.788114696</v>
      </c>
      <c r="J121" s="61">
        <f t="shared" si="12"/>
        <v>17.933172814163637</v>
      </c>
      <c r="K121" s="64">
        <f t="shared" si="12"/>
        <v>89.66586407081817</v>
      </c>
      <c r="L121" s="5"/>
      <c r="M121" s="5"/>
    </row>
    <row r="122" spans="1:13" ht="12.75">
      <c r="A122" s="48"/>
      <c r="B122" s="14" t="s">
        <v>87</v>
      </c>
      <c r="C122" s="12"/>
      <c r="D122" s="61">
        <f>($G$21)</f>
        <v>9468.7152458784</v>
      </c>
      <c r="E122" s="62">
        <f>($H$21)</f>
        <v>47343.576229392</v>
      </c>
      <c r="F122" s="213">
        <v>25</v>
      </c>
      <c r="G122" s="90">
        <v>2</v>
      </c>
      <c r="H122" s="61">
        <f t="shared" si="10"/>
        <v>4734.3576229392</v>
      </c>
      <c r="I122" s="62">
        <f t="shared" si="11"/>
        <v>23671.788114696</v>
      </c>
      <c r="J122" s="61">
        <f t="shared" si="12"/>
        <v>17.933172814163637</v>
      </c>
      <c r="K122" s="64">
        <f t="shared" si="12"/>
        <v>89.66586407081817</v>
      </c>
      <c r="L122" s="5"/>
      <c r="M122" s="5"/>
    </row>
    <row r="123" spans="1:13" ht="12.75">
      <c r="A123" s="48"/>
      <c r="B123" s="14" t="s">
        <v>88</v>
      </c>
      <c r="C123" s="12"/>
      <c r="D123" s="61">
        <f>($G$22)</f>
        <v>3945.298019116</v>
      </c>
      <c r="E123" s="62">
        <f>($H$22)</f>
        <v>39452.98019116</v>
      </c>
      <c r="F123" s="213">
        <v>25</v>
      </c>
      <c r="G123" s="90">
        <v>2</v>
      </c>
      <c r="H123" s="61">
        <f t="shared" si="10"/>
        <v>1972.649009558</v>
      </c>
      <c r="I123" s="62">
        <f t="shared" si="11"/>
        <v>19726.49009558</v>
      </c>
      <c r="J123" s="61">
        <f t="shared" si="12"/>
        <v>7.472155339234848</v>
      </c>
      <c r="K123" s="64">
        <f t="shared" si="12"/>
        <v>74.72155339234848</v>
      </c>
      <c r="L123" s="5"/>
      <c r="M123" s="5"/>
    </row>
    <row r="124" spans="1:13" ht="12.75">
      <c r="A124" s="48"/>
      <c r="B124" s="14" t="s">
        <v>89</v>
      </c>
      <c r="C124" s="12"/>
      <c r="D124" s="61">
        <f>($G$23)</f>
        <v>3156.2384152928003</v>
      </c>
      <c r="E124" s="62">
        <f>($H$23)</f>
        <v>31562.384152928</v>
      </c>
      <c r="F124" s="213">
        <v>25</v>
      </c>
      <c r="G124" s="90">
        <v>2</v>
      </c>
      <c r="H124" s="61">
        <f t="shared" si="10"/>
        <v>1578.1192076464001</v>
      </c>
      <c r="I124" s="62">
        <f t="shared" si="11"/>
        <v>15781.192076464</v>
      </c>
      <c r="J124" s="61">
        <f t="shared" si="12"/>
        <v>5.9777242713878795</v>
      </c>
      <c r="K124" s="64">
        <f t="shared" si="12"/>
        <v>59.777242713878785</v>
      </c>
      <c r="L124" s="5"/>
      <c r="M124" s="5"/>
    </row>
    <row r="125" spans="1:13" ht="12.75">
      <c r="A125" s="48"/>
      <c r="B125" s="14" t="s">
        <v>90</v>
      </c>
      <c r="C125" s="12"/>
      <c r="D125" s="61">
        <f>($G$24)</f>
        <v>7954.229877250002</v>
      </c>
      <c r="E125" s="62">
        <f>($H$24)</f>
        <v>15908.459754500003</v>
      </c>
      <c r="F125" s="213">
        <v>50</v>
      </c>
      <c r="G125" s="90">
        <v>2</v>
      </c>
      <c r="H125" s="61">
        <f t="shared" si="10"/>
        <v>7954.229877250002</v>
      </c>
      <c r="I125" s="62">
        <f t="shared" si="11"/>
        <v>15908.459754500003</v>
      </c>
      <c r="J125" s="61">
        <f t="shared" si="12"/>
        <v>30.129658625946977</v>
      </c>
      <c r="K125" s="64">
        <f t="shared" si="12"/>
        <v>60.259317251893954</v>
      </c>
      <c r="L125" s="5"/>
      <c r="M125" s="5"/>
    </row>
    <row r="126" spans="1:13" ht="12.75">
      <c r="A126" s="48"/>
      <c r="B126" s="14" t="s">
        <v>91</v>
      </c>
      <c r="C126" s="12"/>
      <c r="D126" s="61">
        <f>($G$25)</f>
        <v>18937.4304917568</v>
      </c>
      <c r="E126" s="62">
        <f>($H$25)</f>
        <v>63124.768305856</v>
      </c>
      <c r="F126" s="213">
        <v>25</v>
      </c>
      <c r="G126" s="90">
        <v>4</v>
      </c>
      <c r="H126" s="61">
        <f t="shared" si="10"/>
        <v>18937.4304917568</v>
      </c>
      <c r="I126" s="62">
        <f t="shared" si="11"/>
        <v>63124.768305856</v>
      </c>
      <c r="J126" s="61">
        <f t="shared" si="12"/>
        <v>71.73269125665455</v>
      </c>
      <c r="K126" s="64">
        <f t="shared" si="12"/>
        <v>239.10897085551514</v>
      </c>
      <c r="L126" s="5"/>
      <c r="M126" s="5"/>
    </row>
    <row r="127" spans="1:13" ht="12.75">
      <c r="A127" s="48"/>
      <c r="B127" s="14" t="s">
        <v>92</v>
      </c>
      <c r="C127" s="12"/>
      <c r="D127" s="61">
        <f>($G$26)</f>
        <v>15908.459754500003</v>
      </c>
      <c r="E127" s="62">
        <f>($H$26)</f>
        <v>31816.919509000007</v>
      </c>
      <c r="F127" s="213">
        <v>50</v>
      </c>
      <c r="G127" s="90">
        <v>2</v>
      </c>
      <c r="H127" s="61">
        <f t="shared" si="10"/>
        <v>15908.459754500003</v>
      </c>
      <c r="I127" s="62">
        <f t="shared" si="11"/>
        <v>31816.919509000007</v>
      </c>
      <c r="J127" s="61">
        <f t="shared" si="12"/>
        <v>60.259317251893954</v>
      </c>
      <c r="K127" s="64">
        <f t="shared" si="12"/>
        <v>120.51863450378791</v>
      </c>
      <c r="L127" s="5"/>
      <c r="M127" s="5"/>
    </row>
    <row r="128" spans="1:13" ht="12.75">
      <c r="A128" s="48"/>
      <c r="B128" s="14" t="s">
        <v>126</v>
      </c>
      <c r="C128" s="12"/>
      <c r="D128" s="61">
        <f>($G$27)</f>
        <v>403.6288100884</v>
      </c>
      <c r="E128" s="62">
        <f>($H$27)</f>
        <v>4036.2881008839995</v>
      </c>
      <c r="F128" s="213">
        <v>25</v>
      </c>
      <c r="G128" s="90">
        <v>2</v>
      </c>
      <c r="H128" s="61">
        <f t="shared" si="10"/>
        <v>201.8144050442</v>
      </c>
      <c r="I128" s="62">
        <f t="shared" si="11"/>
        <v>2018.1440504419998</v>
      </c>
      <c r="J128" s="61">
        <f t="shared" si="12"/>
        <v>0.764448503955303</v>
      </c>
      <c r="K128" s="64">
        <f t="shared" si="12"/>
        <v>7.64448503955303</v>
      </c>
      <c r="L128" s="5"/>
      <c r="M128" s="5"/>
    </row>
    <row r="129" spans="1:13" ht="12.75">
      <c r="A129" s="48"/>
      <c r="B129" s="14" t="s">
        <v>93</v>
      </c>
      <c r="C129" s="12"/>
      <c r="D129" s="61">
        <f>($G$28)</f>
        <v>2367.1788114696</v>
      </c>
      <c r="E129" s="62">
        <f>($H$28)</f>
        <v>23671.788114696</v>
      </c>
      <c r="F129" s="213">
        <v>25</v>
      </c>
      <c r="G129" s="90">
        <v>2</v>
      </c>
      <c r="H129" s="61">
        <f t="shared" si="10"/>
        <v>1183.5894057348</v>
      </c>
      <c r="I129" s="62">
        <f t="shared" si="11"/>
        <v>11835.894057348</v>
      </c>
      <c r="J129" s="61">
        <f t="shared" si="12"/>
        <v>4.483293203540909</v>
      </c>
      <c r="K129" s="64">
        <f t="shared" si="12"/>
        <v>44.83293203540909</v>
      </c>
      <c r="L129" s="5"/>
      <c r="M129" s="5"/>
    </row>
    <row r="130" spans="1:13" ht="12.75">
      <c r="A130" s="48"/>
      <c r="B130" s="14" t="s">
        <v>94</v>
      </c>
      <c r="C130" s="12"/>
      <c r="D130" s="61">
        <f>($G$29)</f>
        <v>2367.1788114696</v>
      </c>
      <c r="E130" s="62">
        <f>($H$29)</f>
        <v>23671.788114696</v>
      </c>
      <c r="F130" s="213">
        <v>25</v>
      </c>
      <c r="G130" s="90">
        <v>2</v>
      </c>
      <c r="H130" s="61">
        <f t="shared" si="10"/>
        <v>1183.5894057348</v>
      </c>
      <c r="I130" s="62">
        <f t="shared" si="11"/>
        <v>11835.894057348</v>
      </c>
      <c r="J130" s="61">
        <f t="shared" si="12"/>
        <v>4.483293203540909</v>
      </c>
      <c r="K130" s="64">
        <f t="shared" si="12"/>
        <v>44.83293203540909</v>
      </c>
      <c r="L130" s="5"/>
      <c r="M130" s="5"/>
    </row>
    <row r="131" spans="1:13" ht="12.75">
      <c r="A131" s="48"/>
      <c r="B131" s="14" t="s">
        <v>95</v>
      </c>
      <c r="C131" s="12"/>
      <c r="D131" s="61">
        <f>($G$30)</f>
        <v>3945.298019116</v>
      </c>
      <c r="E131" s="62">
        <f>($H$30)</f>
        <v>39452.98019116</v>
      </c>
      <c r="F131" s="213">
        <v>25</v>
      </c>
      <c r="G131" s="90">
        <v>2</v>
      </c>
      <c r="H131" s="61">
        <f t="shared" si="10"/>
        <v>1972.649009558</v>
      </c>
      <c r="I131" s="62">
        <f t="shared" si="11"/>
        <v>19726.49009558</v>
      </c>
      <c r="J131" s="61">
        <f t="shared" si="12"/>
        <v>7.472155339234848</v>
      </c>
      <c r="K131" s="64">
        <f t="shared" si="12"/>
        <v>74.72155339234848</v>
      </c>
      <c r="L131" s="5"/>
      <c r="M131" s="5"/>
    </row>
    <row r="132" spans="1:13" ht="12.75">
      <c r="A132" s="48"/>
      <c r="B132" s="14" t="s">
        <v>96</v>
      </c>
      <c r="C132" s="12"/>
      <c r="D132" s="61">
        <f>($G$31)</f>
        <v>8679.655642055199</v>
      </c>
      <c r="E132" s="62">
        <f>($H$31)</f>
        <v>86796.55642055199</v>
      </c>
      <c r="F132" s="213">
        <v>25</v>
      </c>
      <c r="G132" s="90">
        <v>2</v>
      </c>
      <c r="H132" s="61">
        <f t="shared" si="10"/>
        <v>4339.827821027599</v>
      </c>
      <c r="I132" s="62">
        <f t="shared" si="11"/>
        <v>43398.278210275996</v>
      </c>
      <c r="J132" s="61">
        <f>(H132/264)</f>
        <v>16.438741746316666</v>
      </c>
      <c r="K132" s="64">
        <f>(I132/264)</f>
        <v>164.38741746316666</v>
      </c>
      <c r="L132" s="5"/>
      <c r="M132" s="5"/>
    </row>
    <row r="133" spans="1:13" ht="12.75">
      <c r="A133" s="48"/>
      <c r="B133" s="14" t="s">
        <v>147</v>
      </c>
      <c r="C133" s="12"/>
      <c r="D133" s="61">
        <f>($G$32)</f>
        <v>12624.953661171201</v>
      </c>
      <c r="E133" s="62">
        <f>($H$32)</f>
        <v>63124.768305856</v>
      </c>
      <c r="F133" s="213">
        <v>25</v>
      </c>
      <c r="G133" s="90">
        <v>2</v>
      </c>
      <c r="H133" s="61">
        <f t="shared" si="10"/>
        <v>6312.4768305856005</v>
      </c>
      <c r="I133" s="62">
        <f t="shared" si="11"/>
        <v>31562.384152928</v>
      </c>
      <c r="J133" s="61">
        <f>(H133/264)</f>
        <v>23.910897085551518</v>
      </c>
      <c r="K133" s="64">
        <f>(I133/264)</f>
        <v>119.55448542775757</v>
      </c>
      <c r="L133" s="5"/>
      <c r="M133" s="5"/>
    </row>
    <row r="134" spans="1:13" ht="13.5" thickBot="1">
      <c r="A134" s="48"/>
      <c r="B134" s="37" t="s">
        <v>3</v>
      </c>
      <c r="C134" s="38"/>
      <c r="D134" s="67">
        <f>SUM(D120:D133)</f>
        <v>107906.63644709758</v>
      </c>
      <c r="E134" s="67">
        <f>SUM(E120:E133)</f>
        <v>540978.621734768</v>
      </c>
      <c r="F134" s="91"/>
      <c r="G134" s="68"/>
      <c r="H134" s="66">
        <f>SUM(H120:H133)</f>
        <v>82849.44452162262</v>
      </c>
      <c r="I134" s="67">
        <f>SUM(I120:I133)</f>
        <v>353531.470785874</v>
      </c>
      <c r="J134" s="66">
        <f>SUM(J120:J133)</f>
        <v>313.82365349099473</v>
      </c>
      <c r="K134" s="69">
        <f>SUM(K120:K133)</f>
        <v>1339.1343590374013</v>
      </c>
      <c r="L134" s="5"/>
      <c r="M134" s="5"/>
    </row>
    <row r="135" spans="1:13" ht="12.75">
      <c r="A135" s="48"/>
      <c r="B135" s="12" t="s">
        <v>142</v>
      </c>
      <c r="C135" s="12"/>
      <c r="D135" s="62"/>
      <c r="E135" s="62"/>
      <c r="F135" s="63"/>
      <c r="G135" s="62"/>
      <c r="H135" s="62"/>
      <c r="I135" s="62"/>
      <c r="J135" s="62"/>
      <c r="K135" s="5"/>
      <c r="L135" s="5"/>
      <c r="M135" s="5"/>
    </row>
    <row r="136" spans="1:13" ht="12.75">
      <c r="A136" s="48"/>
      <c r="B136" s="12" t="s">
        <v>141</v>
      </c>
      <c r="C136" s="12"/>
      <c r="D136" s="85"/>
      <c r="E136" s="85"/>
      <c r="F136" s="71"/>
      <c r="G136" s="71"/>
      <c r="H136" s="71"/>
      <c r="I136" s="71"/>
      <c r="J136" s="5"/>
      <c r="K136" s="5"/>
      <c r="L136" s="5"/>
      <c r="M136" s="5"/>
    </row>
    <row r="137" spans="1:13" ht="12.75">
      <c r="A137" s="48"/>
      <c r="B137" s="12" t="s">
        <v>238</v>
      </c>
      <c r="C137" s="12"/>
      <c r="D137" s="85"/>
      <c r="E137" s="85"/>
      <c r="F137" s="71"/>
      <c r="G137" s="71"/>
      <c r="H137" s="71"/>
      <c r="I137" s="71"/>
      <c r="J137" s="5"/>
      <c r="K137" s="5"/>
      <c r="L137" s="5"/>
      <c r="M137" s="5"/>
    </row>
    <row r="138" spans="1:13" ht="12.75">
      <c r="A138" s="48"/>
      <c r="B138" s="12" t="s">
        <v>239</v>
      </c>
      <c r="C138" s="12"/>
      <c r="D138" s="85"/>
      <c r="E138" s="85"/>
      <c r="F138" s="71"/>
      <c r="G138" s="71"/>
      <c r="H138" s="71"/>
      <c r="I138" s="71"/>
      <c r="J138" s="5"/>
      <c r="K138" s="5"/>
      <c r="L138" s="5"/>
      <c r="M138" s="5"/>
    </row>
    <row r="139" spans="1:13" ht="13.5" thickBot="1">
      <c r="A139" s="48"/>
      <c r="B139" s="48"/>
      <c r="C139" s="71"/>
      <c r="D139" s="71"/>
      <c r="E139" s="71"/>
      <c r="F139" s="71"/>
      <c r="G139" s="71"/>
      <c r="H139" s="71"/>
      <c r="I139" s="71"/>
      <c r="J139" s="5"/>
      <c r="K139" s="5"/>
      <c r="L139" s="5"/>
      <c r="M139" s="5"/>
    </row>
    <row r="140" spans="1:13" ht="15.75">
      <c r="A140" s="48"/>
      <c r="B140" s="22" t="s">
        <v>104</v>
      </c>
      <c r="C140" s="9"/>
      <c r="D140" s="9"/>
      <c r="E140" s="9"/>
      <c r="F140" s="9"/>
      <c r="G140" s="9"/>
      <c r="H140" s="9"/>
      <c r="I140" s="9"/>
      <c r="J140" s="10"/>
      <c r="K140" s="5"/>
      <c r="L140" s="5"/>
      <c r="M140" s="5"/>
    </row>
    <row r="141" spans="1:13" ht="13.5" thickBot="1">
      <c r="A141" s="48"/>
      <c r="B141" s="11" t="s">
        <v>48</v>
      </c>
      <c r="C141" s="43"/>
      <c r="D141" s="52" t="s">
        <v>56</v>
      </c>
      <c r="E141" s="92"/>
      <c r="F141" s="26" t="s">
        <v>57</v>
      </c>
      <c r="G141" s="26" t="s">
        <v>138</v>
      </c>
      <c r="H141" s="26" t="s">
        <v>59</v>
      </c>
      <c r="I141" s="76" t="s">
        <v>140</v>
      </c>
      <c r="J141" s="77"/>
      <c r="K141" s="5"/>
      <c r="L141" s="5"/>
      <c r="M141" s="5"/>
    </row>
    <row r="142" spans="1:13" ht="12.75">
      <c r="A142" s="48"/>
      <c r="B142" s="11"/>
      <c r="C142" s="43"/>
      <c r="D142" s="57" t="s">
        <v>13</v>
      </c>
      <c r="E142" s="93" t="s">
        <v>51</v>
      </c>
      <c r="F142" s="26" t="s">
        <v>58</v>
      </c>
      <c r="G142" s="26"/>
      <c r="H142" s="26" t="s">
        <v>139</v>
      </c>
      <c r="I142" s="26" t="s">
        <v>60</v>
      </c>
      <c r="J142" s="59" t="s">
        <v>55</v>
      </c>
      <c r="K142" s="5"/>
      <c r="L142" s="5"/>
      <c r="M142" s="5"/>
    </row>
    <row r="143" spans="1:13" ht="12.75">
      <c r="A143" s="48"/>
      <c r="B143" s="11"/>
      <c r="C143" s="43"/>
      <c r="D143" s="58" t="s">
        <v>49</v>
      </c>
      <c r="E143" s="93" t="s">
        <v>50</v>
      </c>
      <c r="F143" s="26" t="s">
        <v>129</v>
      </c>
      <c r="G143" s="26"/>
      <c r="H143" s="26"/>
      <c r="I143" s="26" t="s">
        <v>50</v>
      </c>
      <c r="J143" s="59"/>
      <c r="K143" s="5"/>
      <c r="L143" s="5"/>
      <c r="M143" s="5"/>
    </row>
    <row r="144" spans="1:13" ht="12.75">
      <c r="A144" s="48"/>
      <c r="B144" s="14" t="s">
        <v>85</v>
      </c>
      <c r="C144" s="12"/>
      <c r="D144" s="61">
        <f>($G$19)</f>
        <v>11835.894057348</v>
      </c>
      <c r="E144" s="94">
        <f>($H$19)</f>
        <v>39452.98019116</v>
      </c>
      <c r="F144" s="213">
        <v>0</v>
      </c>
      <c r="G144" s="63">
        <v>0</v>
      </c>
      <c r="H144" s="63">
        <v>1.05</v>
      </c>
      <c r="I144" s="62">
        <f aca="true" t="shared" si="13" ref="I144:I157">(D144*(F144/100)*(G144/365)*H144)</f>
        <v>0</v>
      </c>
      <c r="J144" s="64">
        <f aca="true" t="shared" si="14" ref="J144:J157">(E144*(F144/100)*(G144/365)*H144)</f>
        <v>0</v>
      </c>
      <c r="K144" s="5"/>
      <c r="L144" s="5"/>
      <c r="M144" s="5"/>
    </row>
    <row r="145" spans="1:13" ht="12.75">
      <c r="A145" s="48"/>
      <c r="B145" s="14" t="s">
        <v>86</v>
      </c>
      <c r="C145" s="12"/>
      <c r="D145" s="61">
        <f>($G$20)</f>
        <v>6312.4768305856005</v>
      </c>
      <c r="E145" s="94">
        <f>($H$20)</f>
        <v>31562.384152928</v>
      </c>
      <c r="F145" s="213">
        <v>2</v>
      </c>
      <c r="G145" s="63">
        <v>10</v>
      </c>
      <c r="H145" s="63">
        <v>1.05</v>
      </c>
      <c r="I145" s="62">
        <f t="shared" si="13"/>
        <v>3.6318359847204826</v>
      </c>
      <c r="J145" s="64">
        <f t="shared" si="14"/>
        <v>18.15917992360241</v>
      </c>
      <c r="K145" s="5"/>
      <c r="L145" s="5"/>
      <c r="M145" s="5"/>
    </row>
    <row r="146" spans="1:13" ht="12.75">
      <c r="A146" s="48"/>
      <c r="B146" s="14" t="s">
        <v>87</v>
      </c>
      <c r="C146" s="12"/>
      <c r="D146" s="61">
        <f>($G$21)</f>
        <v>9468.7152458784</v>
      </c>
      <c r="E146" s="94">
        <f>($H$21)</f>
        <v>47343.576229392</v>
      </c>
      <c r="F146" s="213">
        <v>0</v>
      </c>
      <c r="G146" s="63">
        <v>0</v>
      </c>
      <c r="H146" s="63">
        <v>1.05</v>
      </c>
      <c r="I146" s="62">
        <f t="shared" si="13"/>
        <v>0</v>
      </c>
      <c r="J146" s="64">
        <f t="shared" si="14"/>
        <v>0</v>
      </c>
      <c r="K146" s="5"/>
      <c r="L146" s="5"/>
      <c r="M146" s="5"/>
    </row>
    <row r="147" spans="1:13" ht="12.75">
      <c r="A147" s="48"/>
      <c r="B147" s="14" t="s">
        <v>88</v>
      </c>
      <c r="C147" s="12"/>
      <c r="D147" s="61">
        <f>($G$22)</f>
        <v>3945.298019116</v>
      </c>
      <c r="E147" s="94">
        <f>($H$22)</f>
        <v>39452.98019116</v>
      </c>
      <c r="F147" s="213">
        <v>0</v>
      </c>
      <c r="G147" s="63">
        <v>0</v>
      </c>
      <c r="H147" s="63">
        <v>1.05</v>
      </c>
      <c r="I147" s="62">
        <f t="shared" si="13"/>
        <v>0</v>
      </c>
      <c r="J147" s="64">
        <f t="shared" si="14"/>
        <v>0</v>
      </c>
      <c r="K147" s="5"/>
      <c r="L147" s="5"/>
      <c r="M147" s="5"/>
    </row>
    <row r="148" spans="1:13" ht="12.75">
      <c r="A148" s="48"/>
      <c r="B148" s="14" t="s">
        <v>89</v>
      </c>
      <c r="C148" s="12"/>
      <c r="D148" s="61">
        <f>($G$23)</f>
        <v>3156.2384152928003</v>
      </c>
      <c r="E148" s="94">
        <f>($H$23)</f>
        <v>31562.384152928</v>
      </c>
      <c r="F148" s="213">
        <v>1</v>
      </c>
      <c r="G148" s="63">
        <v>10</v>
      </c>
      <c r="H148" s="63">
        <v>1.05</v>
      </c>
      <c r="I148" s="62">
        <f t="shared" si="13"/>
        <v>0.9079589961801207</v>
      </c>
      <c r="J148" s="64">
        <f t="shared" si="14"/>
        <v>9.079589961801204</v>
      </c>
      <c r="K148" s="5"/>
      <c r="L148" s="5"/>
      <c r="M148" s="5"/>
    </row>
    <row r="149" spans="1:13" ht="12.75">
      <c r="A149" s="48"/>
      <c r="B149" s="14" t="s">
        <v>90</v>
      </c>
      <c r="C149" s="12"/>
      <c r="D149" s="61">
        <f>($G$24)</f>
        <v>7954.229877250002</v>
      </c>
      <c r="E149" s="94">
        <f>($H$24)</f>
        <v>15908.459754500003</v>
      </c>
      <c r="F149" s="213">
        <v>15</v>
      </c>
      <c r="G149" s="63">
        <v>20</v>
      </c>
      <c r="H149" s="63">
        <v>1.05</v>
      </c>
      <c r="I149" s="62">
        <f t="shared" si="13"/>
        <v>68.64609346119863</v>
      </c>
      <c r="J149" s="64">
        <f t="shared" si="14"/>
        <v>137.29218692239726</v>
      </c>
      <c r="K149" s="5"/>
      <c r="L149" s="5"/>
      <c r="M149" s="5"/>
    </row>
    <row r="150" spans="1:13" ht="12.75">
      <c r="A150" s="48"/>
      <c r="B150" s="14" t="s">
        <v>91</v>
      </c>
      <c r="C150" s="12"/>
      <c r="D150" s="61">
        <f>($G$25)</f>
        <v>18937.4304917568</v>
      </c>
      <c r="E150" s="94">
        <f>($H$25)</f>
        <v>63124.768305856</v>
      </c>
      <c r="F150" s="213">
        <v>5</v>
      </c>
      <c r="G150" s="63">
        <v>15</v>
      </c>
      <c r="H150" s="63">
        <v>1.05</v>
      </c>
      <c r="I150" s="62">
        <f t="shared" si="13"/>
        <v>40.858154828105434</v>
      </c>
      <c r="J150" s="64">
        <f t="shared" si="14"/>
        <v>136.19384942701808</v>
      </c>
      <c r="K150" s="5"/>
      <c r="L150" s="5"/>
      <c r="M150" s="5"/>
    </row>
    <row r="151" spans="1:13" ht="12.75">
      <c r="A151" s="48"/>
      <c r="B151" s="14" t="s">
        <v>92</v>
      </c>
      <c r="C151" s="12"/>
      <c r="D151" s="61">
        <f>($G$26)</f>
        <v>15908.459754500003</v>
      </c>
      <c r="E151" s="94">
        <f>($H$26)</f>
        <v>31816.919509000007</v>
      </c>
      <c r="F151" s="213">
        <v>12</v>
      </c>
      <c r="G151" s="63">
        <v>10</v>
      </c>
      <c r="H151" s="63">
        <v>1.05</v>
      </c>
      <c r="I151" s="62">
        <f t="shared" si="13"/>
        <v>54.91687476895891</v>
      </c>
      <c r="J151" s="64">
        <f t="shared" si="14"/>
        <v>109.83374953791783</v>
      </c>
      <c r="K151" s="5"/>
      <c r="L151" s="5"/>
      <c r="M151" s="5"/>
    </row>
    <row r="152" spans="1:13" ht="12.75">
      <c r="A152" s="48"/>
      <c r="B152" s="14" t="s">
        <v>126</v>
      </c>
      <c r="C152" s="12"/>
      <c r="D152" s="61">
        <f>($G$27)</f>
        <v>403.6288100884</v>
      </c>
      <c r="E152" s="94">
        <f>($H$27)</f>
        <v>4036.2881008839995</v>
      </c>
      <c r="F152" s="213">
        <v>1</v>
      </c>
      <c r="G152" s="63">
        <v>10</v>
      </c>
      <c r="H152" s="63">
        <v>1.05</v>
      </c>
      <c r="I152" s="62">
        <f t="shared" si="13"/>
        <v>0.1161123974226904</v>
      </c>
      <c r="J152" s="64">
        <f t="shared" si="14"/>
        <v>1.1611239742269042</v>
      </c>
      <c r="K152" s="5"/>
      <c r="L152" s="5"/>
      <c r="M152" s="5"/>
    </row>
    <row r="153" spans="1:13" ht="12.75">
      <c r="A153" s="48"/>
      <c r="B153" s="14" t="s">
        <v>93</v>
      </c>
      <c r="C153" s="12"/>
      <c r="D153" s="61">
        <f>($G$28)</f>
        <v>2367.1788114696</v>
      </c>
      <c r="E153" s="94">
        <f>($H$28)</f>
        <v>23671.788114696</v>
      </c>
      <c r="F153" s="213">
        <v>1</v>
      </c>
      <c r="G153" s="63">
        <v>10</v>
      </c>
      <c r="H153" s="63">
        <v>1.05</v>
      </c>
      <c r="I153" s="62">
        <f t="shared" si="13"/>
        <v>0.6809692471350904</v>
      </c>
      <c r="J153" s="64">
        <f t="shared" si="14"/>
        <v>6.809692471350904</v>
      </c>
      <c r="K153" s="5"/>
      <c r="L153" s="5"/>
      <c r="M153" s="5"/>
    </row>
    <row r="154" spans="1:13" ht="12.75">
      <c r="A154" s="48"/>
      <c r="B154" s="14" t="s">
        <v>94</v>
      </c>
      <c r="C154" s="12"/>
      <c r="D154" s="61">
        <f>($G$29)</f>
        <v>2367.1788114696</v>
      </c>
      <c r="E154" s="94">
        <f>($H$29)</f>
        <v>23671.788114696</v>
      </c>
      <c r="F154" s="213">
        <v>1</v>
      </c>
      <c r="G154" s="63">
        <v>10</v>
      </c>
      <c r="H154" s="63">
        <v>1.05</v>
      </c>
      <c r="I154" s="62">
        <f t="shared" si="13"/>
        <v>0.6809692471350904</v>
      </c>
      <c r="J154" s="64">
        <f t="shared" si="14"/>
        <v>6.809692471350904</v>
      </c>
      <c r="K154" s="5"/>
      <c r="L154" s="5"/>
      <c r="M154" s="5"/>
    </row>
    <row r="155" spans="1:13" ht="12.75">
      <c r="A155" s="48"/>
      <c r="B155" s="14" t="s">
        <v>95</v>
      </c>
      <c r="C155" s="12"/>
      <c r="D155" s="61">
        <f>($G$30)</f>
        <v>3945.298019116</v>
      </c>
      <c r="E155" s="94">
        <f>($H$30)</f>
        <v>39452.98019116</v>
      </c>
      <c r="F155" s="213">
        <v>1</v>
      </c>
      <c r="G155" s="63">
        <v>10</v>
      </c>
      <c r="H155" s="63">
        <v>1.05</v>
      </c>
      <c r="I155" s="62">
        <f t="shared" si="13"/>
        <v>1.1349487452251505</v>
      </c>
      <c r="J155" s="64">
        <f t="shared" si="14"/>
        <v>11.349487452251507</v>
      </c>
      <c r="K155" s="5"/>
      <c r="L155" s="5"/>
      <c r="M155" s="5"/>
    </row>
    <row r="156" spans="1:13" ht="12.75">
      <c r="A156" s="48"/>
      <c r="B156" s="14" t="s">
        <v>96</v>
      </c>
      <c r="C156" s="12"/>
      <c r="D156" s="61">
        <f>($G$31)</f>
        <v>8679.655642055199</v>
      </c>
      <c r="E156" s="94">
        <f>($H$31)</f>
        <v>86796.55642055199</v>
      </c>
      <c r="F156" s="213">
        <v>1</v>
      </c>
      <c r="G156" s="63">
        <v>10</v>
      </c>
      <c r="H156" s="63">
        <v>1.05</v>
      </c>
      <c r="I156" s="62">
        <f t="shared" si="13"/>
        <v>2.496887239495331</v>
      </c>
      <c r="J156" s="64">
        <f t="shared" si="14"/>
        <v>24.968872394953316</v>
      </c>
      <c r="K156" s="5"/>
      <c r="L156" s="5"/>
      <c r="M156" s="5"/>
    </row>
    <row r="157" spans="1:13" ht="12.75">
      <c r="A157" s="48"/>
      <c r="B157" s="14" t="s">
        <v>147</v>
      </c>
      <c r="C157" s="12"/>
      <c r="D157" s="95">
        <f>($G$32)</f>
        <v>12624.953661171201</v>
      </c>
      <c r="E157" s="96">
        <f>($H$32)</f>
        <v>63124.768305856</v>
      </c>
      <c r="F157" s="213">
        <v>3</v>
      </c>
      <c r="G157" s="63">
        <v>10</v>
      </c>
      <c r="H157" s="63">
        <v>1.05</v>
      </c>
      <c r="I157" s="62">
        <f t="shared" si="13"/>
        <v>10.895507954161447</v>
      </c>
      <c r="J157" s="64">
        <f t="shared" si="14"/>
        <v>54.47753977080723</v>
      </c>
      <c r="K157" s="5"/>
      <c r="L157" s="5"/>
      <c r="M157" s="5"/>
    </row>
    <row r="158" spans="1:13" ht="13.5" thickBot="1">
      <c r="A158" s="48"/>
      <c r="B158" s="37" t="s">
        <v>3</v>
      </c>
      <c r="C158" s="38"/>
      <c r="D158" s="97">
        <f>SUM(D144:D157)</f>
        <v>107906.63644709758</v>
      </c>
      <c r="E158" s="67">
        <f>SUM(E144:E157)</f>
        <v>540978.621734768</v>
      </c>
      <c r="F158" s="81"/>
      <c r="G158" s="81"/>
      <c r="H158" s="81"/>
      <c r="I158" s="67">
        <f>SUM(I144:I157)</f>
        <v>184.96631286973837</v>
      </c>
      <c r="J158" s="69">
        <f>SUM(J144:J157)</f>
        <v>516.1349643076775</v>
      </c>
      <c r="K158" s="5"/>
      <c r="L158" s="5"/>
      <c r="M158" s="5"/>
    </row>
    <row r="159" spans="1:13" ht="12.75">
      <c r="A159" s="48"/>
      <c r="B159" s="43" t="s">
        <v>186</v>
      </c>
      <c r="C159" s="12"/>
      <c r="D159" s="62"/>
      <c r="E159" s="62"/>
      <c r="F159" s="63"/>
      <c r="G159" s="63"/>
      <c r="H159" s="63"/>
      <c r="I159" s="62"/>
      <c r="J159" s="62"/>
      <c r="K159" s="5"/>
      <c r="L159" s="5"/>
      <c r="M159" s="5"/>
    </row>
    <row r="160" spans="1:13" ht="12.75">
      <c r="A160" s="48"/>
      <c r="B160" s="5" t="s">
        <v>130</v>
      </c>
      <c r="C160" s="12"/>
      <c r="D160" s="85"/>
      <c r="E160" s="85"/>
      <c r="F160" s="71"/>
      <c r="G160" s="71"/>
      <c r="H160" s="71"/>
      <c r="I160" s="71"/>
      <c r="J160" s="5"/>
      <c r="K160" s="5"/>
      <c r="L160" s="5"/>
      <c r="M160" s="5"/>
    </row>
    <row r="161" spans="1:13" ht="12.75">
      <c r="A161" s="48"/>
      <c r="B161" s="5" t="s">
        <v>134</v>
      </c>
      <c r="C161" s="12"/>
      <c r="D161" s="62"/>
      <c r="E161" s="62"/>
      <c r="F161" s="63"/>
      <c r="G161" s="63"/>
      <c r="H161" s="63"/>
      <c r="I161" s="79"/>
      <c r="J161" s="5"/>
      <c r="K161" s="5"/>
      <c r="L161" s="5"/>
      <c r="M161" s="5"/>
    </row>
    <row r="162" spans="1:13" ht="12.75">
      <c r="A162" s="48"/>
      <c r="B162" s="5" t="s">
        <v>135</v>
      </c>
      <c r="C162" s="12"/>
      <c r="D162" s="62"/>
      <c r="E162" s="62"/>
      <c r="F162" s="63"/>
      <c r="G162" s="63"/>
      <c r="H162" s="63"/>
      <c r="I162" s="79"/>
      <c r="J162" s="5"/>
      <c r="K162" s="5"/>
      <c r="L162" s="5"/>
      <c r="M162" s="5"/>
    </row>
    <row r="163" spans="1:13" ht="12.75">
      <c r="A163" s="5"/>
      <c r="B163" s="5" t="s">
        <v>75</v>
      </c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ht="13.5" thickBo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ht="15.75">
      <c r="A165" s="20"/>
      <c r="B165" s="22" t="s">
        <v>158</v>
      </c>
      <c r="C165" s="9"/>
      <c r="D165" s="9"/>
      <c r="E165" s="9"/>
      <c r="F165" s="9"/>
      <c r="G165" s="9"/>
      <c r="H165" s="9"/>
      <c r="I165" s="10"/>
      <c r="J165" s="45"/>
      <c r="K165" s="5"/>
      <c r="L165" s="5"/>
      <c r="M165" s="5"/>
    </row>
    <row r="166" spans="1:13" ht="13.5" thickBot="1">
      <c r="A166" s="20"/>
      <c r="B166" s="11" t="s">
        <v>48</v>
      </c>
      <c r="C166" s="43"/>
      <c r="D166" s="53" t="s">
        <v>56</v>
      </c>
      <c r="E166" s="53"/>
      <c r="F166" s="26" t="s">
        <v>57</v>
      </c>
      <c r="G166" s="26" t="s">
        <v>143</v>
      </c>
      <c r="H166" s="53" t="s">
        <v>144</v>
      </c>
      <c r="I166" s="98"/>
      <c r="J166" s="12"/>
      <c r="K166" s="88"/>
      <c r="L166" s="88"/>
      <c r="M166" s="26"/>
    </row>
    <row r="167" spans="1:13" ht="12.75">
      <c r="A167" s="20"/>
      <c r="B167" s="11"/>
      <c r="C167" s="43"/>
      <c r="D167" s="26" t="s">
        <v>13</v>
      </c>
      <c r="E167" s="26" t="s">
        <v>51</v>
      </c>
      <c r="F167" s="26" t="s">
        <v>145</v>
      </c>
      <c r="G167" s="26" t="s">
        <v>157</v>
      </c>
      <c r="H167" s="26" t="s">
        <v>13</v>
      </c>
      <c r="I167" s="59" t="s">
        <v>51</v>
      </c>
      <c r="J167" s="26"/>
      <c r="K167" s="78"/>
      <c r="L167" s="26"/>
      <c r="M167" s="78"/>
    </row>
    <row r="168" spans="1:13" ht="12.75">
      <c r="A168" s="45"/>
      <c r="B168" s="11"/>
      <c r="C168" s="43"/>
      <c r="D168" s="78" t="s">
        <v>49</v>
      </c>
      <c r="E168" s="26" t="s">
        <v>50</v>
      </c>
      <c r="F168" s="26" t="s">
        <v>155</v>
      </c>
      <c r="G168" s="26" t="s">
        <v>146</v>
      </c>
      <c r="H168" s="78" t="s">
        <v>49</v>
      </c>
      <c r="I168" s="59" t="s">
        <v>50</v>
      </c>
      <c r="J168" s="26"/>
      <c r="K168" s="5"/>
      <c r="L168" s="5"/>
      <c r="M168" s="5"/>
    </row>
    <row r="169" spans="1:13" ht="12.75">
      <c r="A169" s="45"/>
      <c r="B169" s="14" t="s">
        <v>85</v>
      </c>
      <c r="C169" s="12"/>
      <c r="D169" s="61">
        <f>($G$19)</f>
        <v>11835.894057348</v>
      </c>
      <c r="E169" s="94">
        <f>($H$19)</f>
        <v>39452.98019116</v>
      </c>
      <c r="F169" s="213">
        <v>2</v>
      </c>
      <c r="G169" s="18">
        <v>6</v>
      </c>
      <c r="H169" s="62">
        <f aca="true" t="shared" si="15" ref="H169:H182">((D169*F169/100)/G169)</f>
        <v>39.45298019116</v>
      </c>
      <c r="I169" s="64">
        <f aca="true" t="shared" si="16" ref="I169:I182">((E169*F169/100)/G169)</f>
        <v>131.50993397053335</v>
      </c>
      <c r="J169" s="62"/>
      <c r="K169" s="5"/>
      <c r="L169" s="5"/>
      <c r="M169" s="5"/>
    </row>
    <row r="170" spans="1:13" ht="12.75">
      <c r="A170" s="5"/>
      <c r="B170" s="14" t="s">
        <v>86</v>
      </c>
      <c r="C170" s="12"/>
      <c r="D170" s="61">
        <f>($G$20)</f>
        <v>6312.4768305856005</v>
      </c>
      <c r="E170" s="94">
        <f>($H$20)</f>
        <v>31562.384152928</v>
      </c>
      <c r="F170" s="213">
        <v>2</v>
      </c>
      <c r="G170" s="18">
        <v>6</v>
      </c>
      <c r="H170" s="62">
        <f t="shared" si="15"/>
        <v>21.041589435285335</v>
      </c>
      <c r="I170" s="64">
        <f t="shared" si="16"/>
        <v>105.20794717642667</v>
      </c>
      <c r="J170" s="62"/>
      <c r="K170" s="5"/>
      <c r="L170" s="5"/>
      <c r="M170" s="5"/>
    </row>
    <row r="171" spans="1:13" ht="12.75">
      <c r="A171" s="5"/>
      <c r="B171" s="14" t="s">
        <v>87</v>
      </c>
      <c r="C171" s="12"/>
      <c r="D171" s="61">
        <f>($G$21)</f>
        <v>9468.7152458784</v>
      </c>
      <c r="E171" s="94">
        <f>($H$21)</f>
        <v>47343.576229392</v>
      </c>
      <c r="F171" s="213">
        <v>2</v>
      </c>
      <c r="G171" s="18">
        <v>6</v>
      </c>
      <c r="H171" s="62">
        <f t="shared" si="15"/>
        <v>31.562384152928</v>
      </c>
      <c r="I171" s="64">
        <f t="shared" si="16"/>
        <v>157.81192076464</v>
      </c>
      <c r="J171" s="62"/>
      <c r="K171" s="5"/>
      <c r="L171" s="5"/>
      <c r="M171" s="5"/>
    </row>
    <row r="172" spans="1:13" ht="12.75">
      <c r="A172" s="5"/>
      <c r="B172" s="14" t="s">
        <v>88</v>
      </c>
      <c r="C172" s="12"/>
      <c r="D172" s="61">
        <f>($G$22)</f>
        <v>3945.298019116</v>
      </c>
      <c r="E172" s="94">
        <f>($H$22)</f>
        <v>39452.98019116</v>
      </c>
      <c r="F172" s="213">
        <v>2</v>
      </c>
      <c r="G172" s="18">
        <v>6</v>
      </c>
      <c r="H172" s="62">
        <f t="shared" si="15"/>
        <v>13.150993397053334</v>
      </c>
      <c r="I172" s="64">
        <f t="shared" si="16"/>
        <v>131.50993397053335</v>
      </c>
      <c r="J172" s="62"/>
      <c r="K172" s="5"/>
      <c r="L172" s="5"/>
      <c r="M172" s="5"/>
    </row>
    <row r="173" spans="1:13" ht="12.75">
      <c r="A173" s="5"/>
      <c r="B173" s="14" t="s">
        <v>89</v>
      </c>
      <c r="C173" s="12"/>
      <c r="D173" s="61">
        <f>($G$23)</f>
        <v>3156.2384152928003</v>
      </c>
      <c r="E173" s="94">
        <f>($H$23)</f>
        <v>31562.384152928</v>
      </c>
      <c r="F173" s="213">
        <v>2</v>
      </c>
      <c r="G173" s="18">
        <v>6</v>
      </c>
      <c r="H173" s="62">
        <f t="shared" si="15"/>
        <v>10.520794717642667</v>
      </c>
      <c r="I173" s="64">
        <f t="shared" si="16"/>
        <v>105.20794717642667</v>
      </c>
      <c r="J173" s="62"/>
      <c r="K173" s="5"/>
      <c r="L173" s="5"/>
      <c r="M173" s="5"/>
    </row>
    <row r="174" spans="1:13" ht="12.75">
      <c r="A174" s="5"/>
      <c r="B174" s="14" t="s">
        <v>90</v>
      </c>
      <c r="C174" s="12"/>
      <c r="D174" s="61">
        <f>($G$24)</f>
        <v>7954.229877250002</v>
      </c>
      <c r="E174" s="94">
        <f>($H$24)</f>
        <v>15908.459754500003</v>
      </c>
      <c r="F174" s="213">
        <v>2</v>
      </c>
      <c r="G174" s="18">
        <v>6</v>
      </c>
      <c r="H174" s="62">
        <f t="shared" si="15"/>
        <v>26.51409959083334</v>
      </c>
      <c r="I174" s="64">
        <f t="shared" si="16"/>
        <v>53.02819918166668</v>
      </c>
      <c r="J174" s="62"/>
      <c r="K174" s="5"/>
      <c r="L174" s="5"/>
      <c r="M174" s="5"/>
    </row>
    <row r="175" spans="1:13" ht="12.75">
      <c r="A175" s="5"/>
      <c r="B175" s="14" t="s">
        <v>91</v>
      </c>
      <c r="C175" s="12"/>
      <c r="D175" s="61">
        <f>($G$25)</f>
        <v>18937.4304917568</v>
      </c>
      <c r="E175" s="94">
        <f>($H$25)</f>
        <v>63124.768305856</v>
      </c>
      <c r="F175" s="213">
        <v>2</v>
      </c>
      <c r="G175" s="18">
        <v>6</v>
      </c>
      <c r="H175" s="62">
        <f t="shared" si="15"/>
        <v>63.124768305856</v>
      </c>
      <c r="I175" s="64">
        <f t="shared" si="16"/>
        <v>210.41589435285334</v>
      </c>
      <c r="J175" s="62"/>
      <c r="K175" s="5"/>
      <c r="L175" s="5"/>
      <c r="M175" s="5"/>
    </row>
    <row r="176" spans="1:13" ht="12.75">
      <c r="A176" s="5"/>
      <c r="B176" s="14" t="s">
        <v>92</v>
      </c>
      <c r="C176" s="12"/>
      <c r="D176" s="61">
        <f>($G$26)</f>
        <v>15908.459754500003</v>
      </c>
      <c r="E176" s="94">
        <f>($H$26)</f>
        <v>31816.919509000007</v>
      </c>
      <c r="F176" s="213">
        <v>2</v>
      </c>
      <c r="G176" s="18">
        <v>6</v>
      </c>
      <c r="H176" s="62">
        <f t="shared" si="15"/>
        <v>53.02819918166668</v>
      </c>
      <c r="I176" s="64">
        <f t="shared" si="16"/>
        <v>106.05639836333336</v>
      </c>
      <c r="J176" s="62"/>
      <c r="K176" s="5"/>
      <c r="L176" s="5"/>
      <c r="M176" s="5"/>
    </row>
    <row r="177" spans="1:13" ht="12.75">
      <c r="A177" s="5"/>
      <c r="B177" s="14" t="s">
        <v>126</v>
      </c>
      <c r="C177" s="12"/>
      <c r="D177" s="61">
        <f>($G$27)</f>
        <v>403.6288100884</v>
      </c>
      <c r="E177" s="94">
        <f>($H$27)</f>
        <v>4036.2881008839995</v>
      </c>
      <c r="F177" s="213">
        <v>2</v>
      </c>
      <c r="G177" s="18">
        <v>6</v>
      </c>
      <c r="H177" s="62">
        <f t="shared" si="15"/>
        <v>1.3454293669613333</v>
      </c>
      <c r="I177" s="64">
        <f t="shared" si="16"/>
        <v>13.45429366961333</v>
      </c>
      <c r="J177" s="62"/>
      <c r="K177" s="5"/>
      <c r="L177" s="5"/>
      <c r="M177" s="5"/>
    </row>
    <row r="178" spans="1:13" ht="12.75">
      <c r="A178" s="5"/>
      <c r="B178" s="14" t="s">
        <v>93</v>
      </c>
      <c r="C178" s="12"/>
      <c r="D178" s="61">
        <f>($G$28)</f>
        <v>2367.1788114696</v>
      </c>
      <c r="E178" s="94">
        <f>($H$28)</f>
        <v>23671.788114696</v>
      </c>
      <c r="F178" s="213">
        <v>2</v>
      </c>
      <c r="G178" s="18">
        <v>6</v>
      </c>
      <c r="H178" s="62">
        <f t="shared" si="15"/>
        <v>7.890596038232</v>
      </c>
      <c r="I178" s="64">
        <f t="shared" si="16"/>
        <v>78.90596038232</v>
      </c>
      <c r="J178" s="62"/>
      <c r="K178" s="5"/>
      <c r="L178" s="5"/>
      <c r="M178" s="5"/>
    </row>
    <row r="179" spans="1:13" ht="12.75">
      <c r="A179" s="5"/>
      <c r="B179" s="14" t="s">
        <v>94</v>
      </c>
      <c r="C179" s="12"/>
      <c r="D179" s="61">
        <f>($G$29)</f>
        <v>2367.1788114696</v>
      </c>
      <c r="E179" s="62">
        <f>($H$29)</f>
        <v>23671.788114696</v>
      </c>
      <c r="F179" s="213">
        <v>2</v>
      </c>
      <c r="G179" s="18">
        <v>6</v>
      </c>
      <c r="H179" s="62">
        <f t="shared" si="15"/>
        <v>7.890596038232</v>
      </c>
      <c r="I179" s="64">
        <f t="shared" si="16"/>
        <v>78.90596038232</v>
      </c>
      <c r="J179" s="62"/>
      <c r="K179" s="5"/>
      <c r="L179" s="5"/>
      <c r="M179" s="5"/>
    </row>
    <row r="180" spans="1:13" ht="12.75">
      <c r="A180" s="5"/>
      <c r="B180" s="14" t="s">
        <v>95</v>
      </c>
      <c r="C180" s="12"/>
      <c r="D180" s="61">
        <f>($G$30)</f>
        <v>3945.298019116</v>
      </c>
      <c r="E180" s="94">
        <f>($H$30)</f>
        <v>39452.98019116</v>
      </c>
      <c r="F180" s="213">
        <v>2</v>
      </c>
      <c r="G180" s="99">
        <v>6</v>
      </c>
      <c r="H180" s="62">
        <f t="shared" si="15"/>
        <v>13.150993397053334</v>
      </c>
      <c r="I180" s="64">
        <f t="shared" si="16"/>
        <v>131.50993397053335</v>
      </c>
      <c r="J180" s="62"/>
      <c r="K180" s="5"/>
      <c r="L180" s="5"/>
      <c r="M180" s="5"/>
    </row>
    <row r="181" spans="1:13" ht="12.75">
      <c r="A181" s="5"/>
      <c r="B181" s="14" t="s">
        <v>96</v>
      </c>
      <c r="C181" s="12"/>
      <c r="D181" s="61">
        <f>($G$31)</f>
        <v>8679.655642055199</v>
      </c>
      <c r="E181" s="94">
        <f>($H$31)</f>
        <v>86796.55642055199</v>
      </c>
      <c r="F181" s="213">
        <v>2</v>
      </c>
      <c r="G181" s="99">
        <v>6</v>
      </c>
      <c r="H181" s="62">
        <f t="shared" si="15"/>
        <v>28.932185473517332</v>
      </c>
      <c r="I181" s="64">
        <f t="shared" si="16"/>
        <v>289.3218547351733</v>
      </c>
      <c r="J181" s="62"/>
      <c r="K181" s="5"/>
      <c r="L181" s="5"/>
      <c r="M181" s="5"/>
    </row>
    <row r="182" spans="1:13" ht="12.75">
      <c r="A182" s="5"/>
      <c r="B182" s="14" t="s">
        <v>147</v>
      </c>
      <c r="C182" s="12"/>
      <c r="D182" s="95">
        <f>($G$32)</f>
        <v>12624.953661171201</v>
      </c>
      <c r="E182" s="96">
        <f>($H$32)</f>
        <v>63124.768305856</v>
      </c>
      <c r="F182" s="213">
        <v>2</v>
      </c>
      <c r="G182" s="62">
        <v>6</v>
      </c>
      <c r="H182" s="62">
        <f t="shared" si="15"/>
        <v>42.08317887057067</v>
      </c>
      <c r="I182" s="64">
        <f t="shared" si="16"/>
        <v>210.41589435285334</v>
      </c>
      <c r="J182" s="62"/>
      <c r="K182" s="5"/>
      <c r="L182" s="5"/>
      <c r="M182" s="5"/>
    </row>
    <row r="183" spans="1:13" ht="13.5" thickBot="1">
      <c r="A183" s="5"/>
      <c r="B183" s="37" t="s">
        <v>3</v>
      </c>
      <c r="C183" s="38"/>
      <c r="D183" s="97">
        <f>SUM(D169:D182)</f>
        <v>107906.63644709758</v>
      </c>
      <c r="E183" s="67">
        <f>SUM(E169:E182)</f>
        <v>540978.621734768</v>
      </c>
      <c r="F183" s="81"/>
      <c r="G183" s="67"/>
      <c r="H183" s="67">
        <f>SUM(H169:H182)</f>
        <v>359.6887881569921</v>
      </c>
      <c r="I183" s="69">
        <f>SUM(I169:I182)</f>
        <v>1803.2620724492267</v>
      </c>
      <c r="J183" s="62"/>
      <c r="K183" s="5"/>
      <c r="L183" s="5"/>
      <c r="M183" s="5"/>
    </row>
    <row r="184" spans="1:13" ht="12.75">
      <c r="A184" s="5"/>
      <c r="B184" s="43" t="s">
        <v>156</v>
      </c>
      <c r="C184" s="12"/>
      <c r="D184" s="62"/>
      <c r="E184" s="62"/>
      <c r="F184" s="63"/>
      <c r="G184" s="62"/>
      <c r="H184" s="62"/>
      <c r="I184" s="62"/>
      <c r="J184" s="62"/>
      <c r="K184" s="5"/>
      <c r="L184" s="5"/>
      <c r="M184" s="5"/>
    </row>
    <row r="185" spans="1:13" ht="12.75">
      <c r="A185" s="5"/>
      <c r="B185" s="43" t="s">
        <v>178</v>
      </c>
      <c r="C185" s="12"/>
      <c r="D185" s="62"/>
      <c r="E185" s="62"/>
      <c r="F185" s="63"/>
      <c r="G185" s="62"/>
      <c r="H185" s="62"/>
      <c r="I185" s="62"/>
      <c r="J185" s="62"/>
      <c r="K185" s="5"/>
      <c r="L185" s="5"/>
      <c r="M185" s="5"/>
    </row>
    <row r="186" spans="1:13" ht="12.75">
      <c r="A186" s="5"/>
      <c r="B186" s="43" t="s">
        <v>177</v>
      </c>
      <c r="C186" s="12"/>
      <c r="D186" s="62"/>
      <c r="E186" s="62"/>
      <c r="F186" s="63"/>
      <c r="G186" s="62"/>
      <c r="H186" s="62"/>
      <c r="I186" s="62"/>
      <c r="J186" s="62"/>
      <c r="K186" s="5"/>
      <c r="L186" s="5"/>
      <c r="M186" s="5"/>
    </row>
    <row r="187" spans="1:13" ht="12.75">
      <c r="A187" s="5"/>
      <c r="B187" s="43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ht="15.75">
      <c r="A189" s="7" t="s">
        <v>15</v>
      </c>
      <c r="B189" s="46" t="s">
        <v>194</v>
      </c>
      <c r="C189" s="47"/>
      <c r="D189" s="47"/>
      <c r="E189" s="100"/>
      <c r="F189" s="47"/>
      <c r="G189" s="47"/>
      <c r="H189" s="47"/>
      <c r="I189" s="47"/>
      <c r="J189" s="5"/>
      <c r="K189" s="5"/>
      <c r="L189" s="5"/>
      <c r="M189" s="5"/>
    </row>
    <row r="190" spans="1:13" ht="13.5" thickBot="1">
      <c r="A190" s="5"/>
      <c r="B190" s="101" t="s">
        <v>195</v>
      </c>
      <c r="C190" s="47"/>
      <c r="D190" s="47"/>
      <c r="E190" s="47"/>
      <c r="F190" s="47"/>
      <c r="G190" s="47"/>
      <c r="H190" s="47"/>
      <c r="I190" s="47"/>
      <c r="J190" s="5"/>
      <c r="K190" s="5"/>
      <c r="L190" s="5"/>
      <c r="M190" s="5"/>
    </row>
    <row r="191" spans="1:13" ht="12.75">
      <c r="A191" s="5"/>
      <c r="B191" s="102" t="s">
        <v>14</v>
      </c>
      <c r="C191" s="103" t="s">
        <v>16</v>
      </c>
      <c r="D191" s="103" t="s">
        <v>17</v>
      </c>
      <c r="E191" s="103" t="s">
        <v>18</v>
      </c>
      <c r="F191" s="103" t="s">
        <v>19</v>
      </c>
      <c r="G191" s="104" t="s">
        <v>20</v>
      </c>
      <c r="H191" s="105" t="s">
        <v>83</v>
      </c>
      <c r="I191" s="106" t="s">
        <v>21</v>
      </c>
      <c r="J191" s="88"/>
      <c r="K191" s="5"/>
      <c r="L191" s="5"/>
      <c r="M191" s="5"/>
    </row>
    <row r="192" spans="1:13" ht="12.75">
      <c r="A192" s="5"/>
      <c r="B192" s="11" t="s">
        <v>22</v>
      </c>
      <c r="C192" s="12"/>
      <c r="D192" s="70" t="s">
        <v>23</v>
      </c>
      <c r="E192" s="70" t="s">
        <v>24</v>
      </c>
      <c r="F192" s="70" t="s">
        <v>25</v>
      </c>
      <c r="G192" s="107"/>
      <c r="H192" s="108" t="s">
        <v>26</v>
      </c>
      <c r="I192" s="13"/>
      <c r="J192" s="5"/>
      <c r="K192" s="5"/>
      <c r="L192" s="5"/>
      <c r="M192" s="5"/>
    </row>
    <row r="193" spans="1:13" ht="13.5" thickBot="1">
      <c r="A193" s="5"/>
      <c r="B193" s="14"/>
      <c r="C193" s="12"/>
      <c r="D193" s="70"/>
      <c r="E193" s="70" t="s">
        <v>27</v>
      </c>
      <c r="F193" s="12"/>
      <c r="G193" s="109"/>
      <c r="H193" s="108" t="s">
        <v>28</v>
      </c>
      <c r="I193" s="13"/>
      <c r="J193" s="5"/>
      <c r="K193" s="5"/>
      <c r="L193" s="5"/>
      <c r="M193" s="5"/>
    </row>
    <row r="194" spans="1:13" ht="13.5" thickBot="1">
      <c r="A194" s="102" t="s">
        <v>63</v>
      </c>
      <c r="B194" s="44">
        <f>($G$64)</f>
        <v>91912.71707759921</v>
      </c>
      <c r="C194" s="44">
        <f>(B194/264)</f>
        <v>348.15423135454245</v>
      </c>
      <c r="D194" s="18">
        <v>264</v>
      </c>
      <c r="E194" s="18">
        <v>225</v>
      </c>
      <c r="F194" s="213">
        <v>12</v>
      </c>
      <c r="G194" s="110">
        <f>(C194/F194)*(D194/E194)</f>
        <v>34.041747065777486</v>
      </c>
      <c r="H194" s="111">
        <f>(G194*(30/100))</f>
        <v>10.212524119733246</v>
      </c>
      <c r="I194" s="112">
        <f>(G194+H194)</f>
        <v>44.25427118551073</v>
      </c>
      <c r="J194" s="5"/>
      <c r="K194" s="5"/>
      <c r="L194" s="5"/>
      <c r="M194" s="5"/>
    </row>
    <row r="195" spans="1:13" ht="13.5" thickBot="1">
      <c r="A195" s="113" t="s">
        <v>64</v>
      </c>
      <c r="B195" s="114">
        <f>($H$64)</f>
        <v>284825.063444568</v>
      </c>
      <c r="C195" s="114">
        <f>(B195/264)</f>
        <v>1078.8828160779092</v>
      </c>
      <c r="D195" s="115">
        <v>264</v>
      </c>
      <c r="E195" s="115">
        <v>225</v>
      </c>
      <c r="F195" s="213">
        <v>12</v>
      </c>
      <c r="G195" s="116">
        <f>(C195/F195)*(D195/E195)</f>
        <v>105.4907642387289</v>
      </c>
      <c r="H195" s="111">
        <f>(G195*(30/100))</f>
        <v>31.64722927161867</v>
      </c>
      <c r="I195" s="112">
        <f>(G195+H195)</f>
        <v>137.13799351034757</v>
      </c>
      <c r="J195" s="5"/>
      <c r="K195" s="5"/>
      <c r="L195" s="5"/>
      <c r="M195" s="5"/>
    </row>
    <row r="196" spans="1:13" ht="12.75">
      <c r="A196" s="5"/>
      <c r="B196" s="117" t="s">
        <v>29</v>
      </c>
      <c r="C196" s="118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ht="12.75">
      <c r="A197" s="5"/>
      <c r="B197" s="117" t="s">
        <v>65</v>
      </c>
      <c r="C197" s="118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ht="12.75">
      <c r="A198" s="5"/>
      <c r="B198" s="117" t="s">
        <v>159</v>
      </c>
      <c r="C198" s="118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ht="12.75">
      <c r="A199" s="5"/>
      <c r="B199" s="5"/>
      <c r="C199" s="119" t="s">
        <v>30</v>
      </c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ht="12.75">
      <c r="A200" s="5"/>
      <c r="B200" s="5"/>
      <c r="C200" s="119" t="s">
        <v>160</v>
      </c>
      <c r="D200" s="120"/>
      <c r="E200" s="120"/>
      <c r="F200" s="120"/>
      <c r="G200" s="5"/>
      <c r="H200" s="5"/>
      <c r="I200" s="5"/>
      <c r="J200" s="5"/>
      <c r="K200" s="5"/>
      <c r="L200" s="5"/>
      <c r="M200" s="5"/>
    </row>
    <row r="201" spans="1:13" ht="12.75">
      <c r="A201" s="5"/>
      <c r="B201" s="5"/>
      <c r="C201" s="85" t="s">
        <v>161</v>
      </c>
      <c r="D201" s="120"/>
      <c r="E201" s="120"/>
      <c r="F201" s="120"/>
      <c r="G201" s="5"/>
      <c r="H201" s="5"/>
      <c r="I201" s="5"/>
      <c r="J201" s="5"/>
      <c r="K201" s="5"/>
      <c r="L201" s="5"/>
      <c r="M201" s="5"/>
    </row>
    <row r="202" spans="1:13" ht="12.75">
      <c r="A202" s="5"/>
      <c r="B202" s="5"/>
      <c r="C202" s="85" t="s">
        <v>162</v>
      </c>
      <c r="D202" s="120"/>
      <c r="E202" s="120"/>
      <c r="F202" s="120"/>
      <c r="G202" s="5"/>
      <c r="H202" s="5"/>
      <c r="I202" s="5"/>
      <c r="J202" s="5"/>
      <c r="K202" s="5"/>
      <c r="L202" s="5"/>
      <c r="M202" s="5"/>
    </row>
    <row r="203" spans="1:13" ht="12.75">
      <c r="A203" s="5"/>
      <c r="B203" s="5"/>
      <c r="C203" s="85" t="s">
        <v>164</v>
      </c>
      <c r="D203" s="120"/>
      <c r="E203" s="120"/>
      <c r="F203" s="120"/>
      <c r="G203" s="5"/>
      <c r="H203" s="5"/>
      <c r="I203" s="5"/>
      <c r="J203" s="5"/>
      <c r="K203" s="5"/>
      <c r="L203" s="5"/>
      <c r="M203" s="5"/>
    </row>
    <row r="204" spans="1:13" ht="12.75">
      <c r="A204" s="5"/>
      <c r="B204" s="5" t="s">
        <v>31</v>
      </c>
      <c r="C204" s="117" t="s">
        <v>163</v>
      </c>
      <c r="D204" s="120"/>
      <c r="E204" s="120"/>
      <c r="F204" s="120"/>
      <c r="G204" s="5"/>
      <c r="H204" s="5"/>
      <c r="I204" s="5"/>
      <c r="J204" s="5"/>
      <c r="K204" s="5"/>
      <c r="L204" s="5"/>
      <c r="M204" s="5"/>
    </row>
    <row r="205" spans="1:13" ht="12.75">
      <c r="A205" s="5"/>
      <c r="B205" s="5" t="s">
        <v>66</v>
      </c>
      <c r="C205" s="5"/>
      <c r="D205" s="120"/>
      <c r="E205" s="120"/>
      <c r="F205" s="120"/>
      <c r="G205" s="5"/>
      <c r="H205" s="5"/>
      <c r="I205" s="5"/>
      <c r="J205" s="5"/>
      <c r="K205" s="5"/>
      <c r="L205" s="5"/>
      <c r="M205" s="5"/>
    </row>
    <row r="206" spans="1:13" ht="12.75">
      <c r="A206" s="5"/>
      <c r="B206" s="5" t="s">
        <v>84</v>
      </c>
      <c r="C206" s="5"/>
      <c r="D206" s="120"/>
      <c r="E206" s="120"/>
      <c r="F206" s="120"/>
      <c r="G206" s="5"/>
      <c r="H206" s="5"/>
      <c r="I206" s="5"/>
      <c r="J206" s="5"/>
      <c r="K206" s="5"/>
      <c r="L206" s="5"/>
      <c r="M206" s="5"/>
    </row>
    <row r="207" spans="1:13" ht="12.75">
      <c r="A207" s="5"/>
      <c r="B207" s="20"/>
      <c r="C207" s="5"/>
      <c r="D207" s="120"/>
      <c r="E207" s="120"/>
      <c r="F207" s="120"/>
      <c r="G207" s="5"/>
      <c r="H207" s="5"/>
      <c r="I207" s="5"/>
      <c r="J207" s="5"/>
      <c r="K207" s="5"/>
      <c r="L207" s="5"/>
      <c r="M207" s="5"/>
    </row>
    <row r="208" spans="1:13" ht="13.5" thickBot="1">
      <c r="A208" s="5"/>
      <c r="B208" s="101" t="s">
        <v>120</v>
      </c>
      <c r="C208" s="121"/>
      <c r="D208" s="122"/>
      <c r="E208" s="122"/>
      <c r="F208" s="122"/>
      <c r="G208" s="47"/>
      <c r="H208" s="47"/>
      <c r="I208" s="47"/>
      <c r="J208" s="47"/>
      <c r="K208" s="5"/>
      <c r="L208" s="5"/>
      <c r="M208" s="70"/>
    </row>
    <row r="209" spans="1:13" ht="12.75">
      <c r="A209" s="5"/>
      <c r="B209" s="102" t="s">
        <v>32</v>
      </c>
      <c r="C209" s="103" t="s">
        <v>33</v>
      </c>
      <c r="D209" s="103" t="s">
        <v>34</v>
      </c>
      <c r="E209" s="103" t="s">
        <v>35</v>
      </c>
      <c r="F209" s="103" t="s">
        <v>36</v>
      </c>
      <c r="G209" s="103" t="s">
        <v>79</v>
      </c>
      <c r="H209" s="103"/>
      <c r="I209" s="103" t="s">
        <v>39</v>
      </c>
      <c r="J209" s="106" t="s">
        <v>21</v>
      </c>
      <c r="K209" s="5"/>
      <c r="L209" s="5"/>
      <c r="M209" s="70"/>
    </row>
    <row r="210" spans="1:13" ht="13.5" thickBot="1">
      <c r="A210" s="5"/>
      <c r="B210" s="11" t="s">
        <v>40</v>
      </c>
      <c r="C210" s="70" t="s">
        <v>41</v>
      </c>
      <c r="D210" s="70"/>
      <c r="E210" s="70"/>
      <c r="F210" s="70"/>
      <c r="G210" s="70"/>
      <c r="H210" s="70"/>
      <c r="I210" s="70"/>
      <c r="J210" s="59"/>
      <c r="K210" s="5"/>
      <c r="L210" s="5"/>
      <c r="M210" s="70"/>
    </row>
    <row r="211" spans="1:13" ht="12.75">
      <c r="A211" s="102" t="s">
        <v>63</v>
      </c>
      <c r="B211" s="123">
        <f>(I194*(2/12))</f>
        <v>7.375711864251788</v>
      </c>
      <c r="C211" s="123">
        <f>(I194*(5/12))</f>
        <v>18.439279660629474</v>
      </c>
      <c r="D211" s="79">
        <f>(I194*(0.75/12))</f>
        <v>2.7658919490944207</v>
      </c>
      <c r="E211" s="79">
        <f>(I194*(1.5/12))</f>
        <v>5.531783898188841</v>
      </c>
      <c r="F211" s="79">
        <f>(I194*(1/12))</f>
        <v>3.687855932125894</v>
      </c>
      <c r="G211" s="79">
        <f>(I194*(1/12))</f>
        <v>3.687855932125894</v>
      </c>
      <c r="H211" s="123"/>
      <c r="I211" s="123">
        <f>(I194*(0.75/12))</f>
        <v>2.7658919490944207</v>
      </c>
      <c r="J211" s="124">
        <f>(I211+H211+G211+F211+E211+D211+C211+B211)</f>
        <v>44.25427118551074</v>
      </c>
      <c r="K211" s="5"/>
      <c r="L211" s="5"/>
      <c r="M211" s="70"/>
    </row>
    <row r="212" spans="1:13" ht="13.5" thickBot="1">
      <c r="A212" s="113" t="s">
        <v>64</v>
      </c>
      <c r="B212" s="125">
        <f>(I195*(2/12))</f>
        <v>22.856332251724595</v>
      </c>
      <c r="C212" s="125">
        <f>(I195*(5/12))</f>
        <v>57.14083062931149</v>
      </c>
      <c r="D212" s="126">
        <f>(I195*(0.75/12))</f>
        <v>8.571124594396723</v>
      </c>
      <c r="E212" s="126">
        <f>(I195*(1.5/12))</f>
        <v>17.142249188793446</v>
      </c>
      <c r="F212" s="126">
        <f>(I195*(1/12))</f>
        <v>11.428166125862298</v>
      </c>
      <c r="G212" s="126">
        <f>(I195*(1/12))</f>
        <v>11.428166125862298</v>
      </c>
      <c r="H212" s="125"/>
      <c r="I212" s="125">
        <f>(I195*(0.75/12))</f>
        <v>8.571124594396723</v>
      </c>
      <c r="J212" s="112">
        <f>(I212+H212+G212+F212+E212+D212+C212+B212)</f>
        <v>137.13799351034754</v>
      </c>
      <c r="K212" s="5"/>
      <c r="L212" s="5"/>
      <c r="M212" s="18"/>
    </row>
    <row r="213" spans="1:13" ht="12.75">
      <c r="A213" s="5"/>
      <c r="B213" s="5" t="s">
        <v>67</v>
      </c>
      <c r="C213" s="43"/>
      <c r="D213" s="120"/>
      <c r="E213" s="120"/>
      <c r="F213" s="120"/>
      <c r="G213" s="5"/>
      <c r="H213" s="5"/>
      <c r="I213" s="5"/>
      <c r="J213" s="5"/>
      <c r="K213" s="5"/>
      <c r="L213" s="5"/>
      <c r="M213" s="12"/>
    </row>
    <row r="214" spans="1:13" ht="12.75">
      <c r="A214" s="5"/>
      <c r="B214" s="5" t="s">
        <v>42</v>
      </c>
      <c r="C214" s="118"/>
      <c r="D214" s="5"/>
      <c r="E214" s="5"/>
      <c r="F214" s="5"/>
      <c r="G214" s="5"/>
      <c r="H214" s="5"/>
      <c r="I214" s="5"/>
      <c r="J214" s="5"/>
      <c r="K214" s="5"/>
      <c r="L214" s="5"/>
      <c r="M214" s="12"/>
    </row>
    <row r="215" spans="1:13" ht="12.75">
      <c r="A215" s="5"/>
      <c r="B215" s="5" t="s">
        <v>80</v>
      </c>
      <c r="C215" s="118"/>
      <c r="D215" s="5"/>
      <c r="E215" s="5"/>
      <c r="F215" s="5"/>
      <c r="G215" s="5"/>
      <c r="H215" s="5"/>
      <c r="I215" s="5"/>
      <c r="J215" s="5"/>
      <c r="K215" s="5"/>
      <c r="L215" s="5"/>
      <c r="M215" s="12"/>
    </row>
    <row r="216" spans="1:13" ht="12.75">
      <c r="A216" s="5"/>
      <c r="B216" s="5"/>
      <c r="C216" s="118"/>
      <c r="D216" s="5"/>
      <c r="E216" s="5"/>
      <c r="F216" s="5"/>
      <c r="G216" s="5"/>
      <c r="H216" s="5"/>
      <c r="I216" s="5"/>
      <c r="J216" s="5"/>
      <c r="K216" s="5"/>
      <c r="L216" s="5"/>
      <c r="M216" s="12"/>
    </row>
    <row r="217" spans="1:13" ht="13.5" thickBot="1">
      <c r="A217" s="5"/>
      <c r="B217" s="101" t="s">
        <v>196</v>
      </c>
      <c r="C217" s="127"/>
      <c r="D217" s="47"/>
      <c r="E217" s="47"/>
      <c r="F217" s="47"/>
      <c r="G217" s="47"/>
      <c r="H217" s="5"/>
      <c r="I217" s="5"/>
      <c r="J217" s="5"/>
      <c r="K217" s="5"/>
      <c r="L217" s="5"/>
      <c r="M217" s="12"/>
    </row>
    <row r="218" spans="1:13" ht="12.75">
      <c r="A218" s="5"/>
      <c r="B218" s="105" t="s">
        <v>43</v>
      </c>
      <c r="C218" s="128" t="s">
        <v>122</v>
      </c>
      <c r="D218" s="128" t="s">
        <v>39</v>
      </c>
      <c r="E218" s="128" t="s">
        <v>44</v>
      </c>
      <c r="F218" s="128" t="s">
        <v>68</v>
      </c>
      <c r="G218" s="129" t="s">
        <v>21</v>
      </c>
      <c r="H218" s="5"/>
      <c r="I218" s="26"/>
      <c r="J218" s="26"/>
      <c r="K218" s="5"/>
      <c r="L218" s="5"/>
      <c r="M218" s="12"/>
    </row>
    <row r="219" spans="1:13" ht="13.5" thickBot="1">
      <c r="A219" s="5"/>
      <c r="B219" s="130"/>
      <c r="C219" s="26" t="s">
        <v>123</v>
      </c>
      <c r="D219" s="26"/>
      <c r="E219" s="26"/>
      <c r="F219" s="26" t="s">
        <v>41</v>
      </c>
      <c r="G219" s="131"/>
      <c r="H219" s="5"/>
      <c r="I219" s="26"/>
      <c r="J219" s="26"/>
      <c r="K219" s="5"/>
      <c r="L219" s="5"/>
      <c r="M219" s="12"/>
    </row>
    <row r="220" spans="1:13" ht="12.75">
      <c r="A220" s="102" t="s">
        <v>63</v>
      </c>
      <c r="B220" s="44">
        <f>($I$86)</f>
        <v>6.864609346119865</v>
      </c>
      <c r="C220" s="79">
        <f>(B220*(1/20))</f>
        <v>0.34323046730599327</v>
      </c>
      <c r="D220" s="79">
        <f>(B220*(1/60))</f>
        <v>0.11441015576866441</v>
      </c>
      <c r="E220" s="79">
        <f>(B220*(1/30))</f>
        <v>0.22882031153732882</v>
      </c>
      <c r="F220" s="79">
        <f>(B220*(1/2))</f>
        <v>3.4323046730599325</v>
      </c>
      <c r="G220" s="132">
        <f>SUM(C220:F220)</f>
        <v>4.118765607671919</v>
      </c>
      <c r="H220" s="5"/>
      <c r="I220" s="26"/>
      <c r="J220" s="26"/>
      <c r="K220" s="5"/>
      <c r="L220" s="5"/>
      <c r="M220" s="12"/>
    </row>
    <row r="221" spans="1:13" ht="13.5" thickBot="1">
      <c r="A221" s="113" t="s">
        <v>64</v>
      </c>
      <c r="B221" s="114">
        <f>($J$86)</f>
        <v>13.72921869223973</v>
      </c>
      <c r="C221" s="126">
        <f>(B221*(1/20))</f>
        <v>0.6864609346119865</v>
      </c>
      <c r="D221" s="126">
        <f>(B221*(1/60))</f>
        <v>0.22882031153732882</v>
      </c>
      <c r="E221" s="126">
        <f>(B221*(1/30))</f>
        <v>0.45764062307465764</v>
      </c>
      <c r="F221" s="126">
        <f>(B221*(1/2))</f>
        <v>6.864609346119865</v>
      </c>
      <c r="G221" s="133">
        <f>SUM(C221:F221)</f>
        <v>8.237531215343838</v>
      </c>
      <c r="H221" s="5"/>
      <c r="I221" s="44"/>
      <c r="J221" s="44"/>
      <c r="K221" s="5"/>
      <c r="L221" s="5"/>
      <c r="M221" s="12"/>
    </row>
    <row r="222" spans="1:13" ht="12.75">
      <c r="A222" s="5"/>
      <c r="B222" s="5" t="s">
        <v>124</v>
      </c>
      <c r="C222" s="18"/>
      <c r="D222" s="18"/>
      <c r="E222" s="18"/>
      <c r="F222" s="18"/>
      <c r="G222" s="18"/>
      <c r="H222" s="18"/>
      <c r="I222" s="44"/>
      <c r="J222" s="44"/>
      <c r="K222" s="5"/>
      <c r="L222" s="5"/>
      <c r="M222" s="12"/>
    </row>
    <row r="223" spans="1:13" ht="12.75">
      <c r="A223" s="5"/>
      <c r="B223" s="5" t="s">
        <v>165</v>
      </c>
      <c r="C223" s="12"/>
      <c r="D223" s="12"/>
      <c r="E223" s="12"/>
      <c r="F223" s="12"/>
      <c r="G223" s="5"/>
      <c r="H223" s="12"/>
      <c r="I223" s="18"/>
      <c r="J223" s="5"/>
      <c r="K223" s="5"/>
      <c r="L223" s="5"/>
      <c r="M223" s="12"/>
    </row>
    <row r="224" spans="1:13" ht="12.75">
      <c r="A224" s="5"/>
      <c r="B224" s="20"/>
      <c r="C224" s="12"/>
      <c r="D224" s="12"/>
      <c r="E224" s="12"/>
      <c r="F224" s="12"/>
      <c r="G224" s="5"/>
      <c r="H224" s="12"/>
      <c r="I224" s="18"/>
      <c r="J224" s="5"/>
      <c r="K224" s="5"/>
      <c r="L224" s="5"/>
      <c r="M224" s="12"/>
    </row>
    <row r="225" spans="1:13" ht="13.5" thickBot="1">
      <c r="A225" s="5"/>
      <c r="B225" s="101" t="s">
        <v>197</v>
      </c>
      <c r="C225" s="47"/>
      <c r="D225" s="47"/>
      <c r="E225" s="47"/>
      <c r="F225" s="47"/>
      <c r="G225" s="47"/>
      <c r="H225" s="47"/>
      <c r="I225" s="47"/>
      <c r="J225" s="5"/>
      <c r="K225" s="5"/>
      <c r="L225" s="5"/>
      <c r="M225" s="12"/>
    </row>
    <row r="226" spans="1:13" ht="12.75">
      <c r="A226" s="5"/>
      <c r="B226" s="102" t="s">
        <v>14</v>
      </c>
      <c r="C226" s="103" t="s">
        <v>16</v>
      </c>
      <c r="D226" s="103" t="s">
        <v>17</v>
      </c>
      <c r="E226" s="103" t="s">
        <v>18</v>
      </c>
      <c r="F226" s="103" t="s">
        <v>19</v>
      </c>
      <c r="G226" s="104" t="s">
        <v>20</v>
      </c>
      <c r="H226" s="105" t="s">
        <v>83</v>
      </c>
      <c r="I226" s="106" t="s">
        <v>21</v>
      </c>
      <c r="J226" s="88"/>
      <c r="K226" s="5"/>
      <c r="L226" s="5"/>
      <c r="M226" s="12"/>
    </row>
    <row r="227" spans="1:13" ht="12.75">
      <c r="A227" s="5"/>
      <c r="B227" s="11" t="s">
        <v>22</v>
      </c>
      <c r="C227" s="12"/>
      <c r="D227" s="70" t="s">
        <v>23</v>
      </c>
      <c r="E227" s="70" t="s">
        <v>24</v>
      </c>
      <c r="F227" s="70" t="s">
        <v>25</v>
      </c>
      <c r="G227" s="107"/>
      <c r="H227" s="108" t="s">
        <v>26</v>
      </c>
      <c r="I227" s="13"/>
      <c r="J227" s="5"/>
      <c r="K227" s="5"/>
      <c r="L227" s="5"/>
      <c r="M227" s="12"/>
    </row>
    <row r="228" spans="1:13" ht="13.5" thickBot="1">
      <c r="A228" s="5"/>
      <c r="B228" s="14"/>
      <c r="C228" s="12"/>
      <c r="D228" s="70"/>
      <c r="E228" s="70" t="s">
        <v>27</v>
      </c>
      <c r="F228" s="12"/>
      <c r="G228" s="109"/>
      <c r="H228" s="108" t="s">
        <v>28</v>
      </c>
      <c r="I228" s="13"/>
      <c r="J228" s="5"/>
      <c r="K228" s="5"/>
      <c r="L228" s="5"/>
      <c r="M228" s="12"/>
    </row>
    <row r="229" spans="1:13" ht="13.5" thickBot="1">
      <c r="A229" s="102" t="s">
        <v>63</v>
      </c>
      <c r="B229" s="44">
        <f>($G$112)</f>
        <v>733767.268965108</v>
      </c>
      <c r="C229" s="44">
        <f>(B229/264)</f>
        <v>2779.421473352682</v>
      </c>
      <c r="D229" s="18">
        <v>264</v>
      </c>
      <c r="E229" s="18">
        <v>225</v>
      </c>
      <c r="F229" s="213">
        <v>10</v>
      </c>
      <c r="G229" s="110">
        <f>(C229/F229)*(D229/E229)</f>
        <v>326.1187862067147</v>
      </c>
      <c r="H229" s="111">
        <f>(G229*(30/100))</f>
        <v>97.8356358620144</v>
      </c>
      <c r="I229" s="112">
        <f>(G229+H229)</f>
        <v>423.95442206872906</v>
      </c>
      <c r="J229" s="5"/>
      <c r="K229" s="5"/>
      <c r="L229" s="5"/>
      <c r="M229" s="12"/>
    </row>
    <row r="230" spans="1:13" ht="13.5" thickBot="1">
      <c r="A230" s="113" t="s">
        <v>64</v>
      </c>
      <c r="B230" s="114">
        <f>($H$112)</f>
        <v>2569207.3289982327</v>
      </c>
      <c r="C230" s="114">
        <f>(B230/264)</f>
        <v>9731.845943175123</v>
      </c>
      <c r="D230" s="115">
        <v>264</v>
      </c>
      <c r="E230" s="115">
        <v>225</v>
      </c>
      <c r="F230" s="213">
        <v>10</v>
      </c>
      <c r="G230" s="116">
        <f>(C230/F230)*(D230/E230)</f>
        <v>1141.8699239992145</v>
      </c>
      <c r="H230" s="111">
        <f>(G230*(30/100))</f>
        <v>342.56097719976435</v>
      </c>
      <c r="I230" s="112">
        <f>(G230+H230)</f>
        <v>1484.430901198979</v>
      </c>
      <c r="J230" s="5"/>
      <c r="K230" s="5"/>
      <c r="L230" s="5"/>
      <c r="M230" s="12"/>
    </row>
    <row r="231" spans="1:13" ht="12.75">
      <c r="A231" s="5"/>
      <c r="B231" s="117" t="s">
        <v>29</v>
      </c>
      <c r="C231" s="118"/>
      <c r="D231" s="5"/>
      <c r="E231" s="5"/>
      <c r="F231" s="5"/>
      <c r="G231" s="5"/>
      <c r="H231" s="5"/>
      <c r="I231" s="5"/>
      <c r="J231" s="5"/>
      <c r="K231" s="5"/>
      <c r="L231" s="5"/>
      <c r="M231" s="12"/>
    </row>
    <row r="232" spans="1:13" ht="12.75">
      <c r="A232" s="5"/>
      <c r="B232" s="117" t="s">
        <v>65</v>
      </c>
      <c r="C232" s="118"/>
      <c r="D232" s="5"/>
      <c r="E232" s="5"/>
      <c r="F232" s="5"/>
      <c r="G232" s="5"/>
      <c r="H232" s="5"/>
      <c r="I232" s="5"/>
      <c r="J232" s="5"/>
      <c r="K232" s="5"/>
      <c r="L232" s="5"/>
      <c r="M232" s="12"/>
    </row>
    <row r="233" spans="1:13" ht="12.75">
      <c r="A233" s="5"/>
      <c r="B233" s="117" t="s">
        <v>159</v>
      </c>
      <c r="C233" s="118"/>
      <c r="D233" s="5"/>
      <c r="E233" s="5"/>
      <c r="F233" s="5"/>
      <c r="G233" s="5"/>
      <c r="H233" s="5"/>
      <c r="I233" s="5"/>
      <c r="J233" s="5"/>
      <c r="K233" s="5"/>
      <c r="L233" s="5"/>
      <c r="M233" s="12"/>
    </row>
    <row r="234" spans="1:13" ht="12.75">
      <c r="A234" s="5"/>
      <c r="B234" s="5"/>
      <c r="C234" s="119" t="s">
        <v>30</v>
      </c>
      <c r="D234" s="5"/>
      <c r="E234" s="5"/>
      <c r="F234" s="5"/>
      <c r="G234" s="5"/>
      <c r="H234" s="5"/>
      <c r="I234" s="5"/>
      <c r="J234" s="5"/>
      <c r="K234" s="5"/>
      <c r="L234" s="5"/>
      <c r="M234" s="12"/>
    </row>
    <row r="235" spans="1:13" ht="12.75">
      <c r="A235" s="5"/>
      <c r="B235" s="5"/>
      <c r="C235" s="119" t="s">
        <v>160</v>
      </c>
      <c r="D235" s="120"/>
      <c r="E235" s="120"/>
      <c r="F235" s="120"/>
      <c r="G235" s="5"/>
      <c r="H235" s="5"/>
      <c r="I235" s="5"/>
      <c r="J235" s="5"/>
      <c r="K235" s="5"/>
      <c r="L235" s="5"/>
      <c r="M235" s="12"/>
    </row>
    <row r="236" spans="1:13" ht="12.75">
      <c r="A236" s="5"/>
      <c r="B236" s="5"/>
      <c r="C236" s="85" t="s">
        <v>161</v>
      </c>
      <c r="D236" s="120"/>
      <c r="E236" s="120"/>
      <c r="F236" s="120"/>
      <c r="G236" s="5"/>
      <c r="H236" s="5"/>
      <c r="I236" s="5"/>
      <c r="J236" s="5"/>
      <c r="K236" s="5"/>
      <c r="L236" s="5"/>
      <c r="M236" s="12"/>
    </row>
    <row r="237" spans="1:13" ht="12.75">
      <c r="A237" s="5"/>
      <c r="B237" s="5"/>
      <c r="C237" s="85" t="s">
        <v>162</v>
      </c>
      <c r="D237" s="120"/>
      <c r="E237" s="120"/>
      <c r="F237" s="120"/>
      <c r="G237" s="5"/>
      <c r="H237" s="5"/>
      <c r="I237" s="5"/>
      <c r="J237" s="5"/>
      <c r="K237" s="5"/>
      <c r="L237" s="5"/>
      <c r="M237" s="12"/>
    </row>
    <row r="238" spans="1:13" ht="12.75">
      <c r="A238" s="5"/>
      <c r="B238" s="5"/>
      <c r="C238" s="85" t="s">
        <v>208</v>
      </c>
      <c r="D238" s="120"/>
      <c r="E238" s="120"/>
      <c r="F238" s="120"/>
      <c r="G238" s="5"/>
      <c r="H238" s="5"/>
      <c r="I238" s="5"/>
      <c r="J238" s="5"/>
      <c r="K238" s="5"/>
      <c r="L238" s="5"/>
      <c r="M238" s="12"/>
    </row>
    <row r="239" spans="1:13" ht="12.75">
      <c r="A239" s="5"/>
      <c r="B239" s="5" t="s">
        <v>31</v>
      </c>
      <c r="C239" s="117" t="s">
        <v>163</v>
      </c>
      <c r="D239" s="120"/>
      <c r="E239" s="120"/>
      <c r="F239" s="120"/>
      <c r="G239" s="5"/>
      <c r="H239" s="5"/>
      <c r="I239" s="5"/>
      <c r="J239" s="5"/>
      <c r="K239" s="5"/>
      <c r="L239" s="5"/>
      <c r="M239" s="12"/>
    </row>
    <row r="240" spans="1:13" ht="12.75">
      <c r="A240" s="5"/>
      <c r="B240" s="5" t="s">
        <v>66</v>
      </c>
      <c r="C240" s="5"/>
      <c r="D240" s="120"/>
      <c r="E240" s="120"/>
      <c r="F240" s="120"/>
      <c r="G240" s="5"/>
      <c r="H240" s="5"/>
      <c r="I240" s="5"/>
      <c r="J240" s="5"/>
      <c r="K240" s="5"/>
      <c r="L240" s="5"/>
      <c r="M240" s="12"/>
    </row>
    <row r="241" spans="1:13" ht="12.75">
      <c r="A241" s="5"/>
      <c r="B241" s="5" t="s">
        <v>84</v>
      </c>
      <c r="C241" s="5"/>
      <c r="D241" s="120"/>
      <c r="E241" s="120"/>
      <c r="F241" s="120"/>
      <c r="G241" s="5"/>
      <c r="H241" s="5"/>
      <c r="I241" s="5"/>
      <c r="J241" s="5"/>
      <c r="K241" s="5"/>
      <c r="L241" s="5"/>
      <c r="M241" s="12"/>
    </row>
    <row r="242" spans="1:13" ht="12.75">
      <c r="A242" s="5"/>
      <c r="B242" s="20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12"/>
    </row>
    <row r="243" spans="1:13" ht="13.5" thickBot="1">
      <c r="A243" s="5"/>
      <c r="B243" s="101" t="s">
        <v>117</v>
      </c>
      <c r="C243" s="121"/>
      <c r="D243" s="122"/>
      <c r="E243" s="122"/>
      <c r="F243" s="122"/>
      <c r="G243" s="47"/>
      <c r="H243" s="47"/>
      <c r="I243" s="47"/>
      <c r="J243" s="47"/>
      <c r="K243" s="5"/>
      <c r="L243" s="5"/>
      <c r="M243" s="70"/>
    </row>
    <row r="244" spans="1:13" ht="12.75">
      <c r="A244" s="5"/>
      <c r="B244" s="102" t="s">
        <v>32</v>
      </c>
      <c r="C244" s="103" t="s">
        <v>33</v>
      </c>
      <c r="D244" s="103" t="s">
        <v>34</v>
      </c>
      <c r="E244" s="103" t="s">
        <v>35</v>
      </c>
      <c r="F244" s="103" t="s">
        <v>36</v>
      </c>
      <c r="G244" s="103" t="s">
        <v>79</v>
      </c>
      <c r="H244" s="103"/>
      <c r="I244" s="103" t="s">
        <v>39</v>
      </c>
      <c r="J244" s="106" t="s">
        <v>21</v>
      </c>
      <c r="K244" s="5"/>
      <c r="L244" s="5"/>
      <c r="M244" s="26"/>
    </row>
    <row r="245" spans="1:13" ht="13.5" thickBot="1">
      <c r="A245" s="5"/>
      <c r="B245" s="11" t="s">
        <v>40</v>
      </c>
      <c r="C245" s="70" t="s">
        <v>41</v>
      </c>
      <c r="D245" s="70"/>
      <c r="E245" s="70"/>
      <c r="F245" s="70"/>
      <c r="G245" s="70"/>
      <c r="H245" s="70"/>
      <c r="I245" s="70"/>
      <c r="J245" s="59"/>
      <c r="K245" s="5"/>
      <c r="L245" s="5"/>
      <c r="M245" s="12"/>
    </row>
    <row r="246" spans="1:13" ht="12.75">
      <c r="A246" s="102" t="s">
        <v>63</v>
      </c>
      <c r="B246" s="123">
        <f>(I229*(2/12))</f>
        <v>70.65907034478818</v>
      </c>
      <c r="C246" s="123">
        <f>(I229*(5/12))</f>
        <v>176.64767586197044</v>
      </c>
      <c r="D246" s="79">
        <f>(I229*(0.5/12))</f>
        <v>17.664767586197044</v>
      </c>
      <c r="E246" s="79">
        <f>(I229*(1.5/12))</f>
        <v>52.99430275859113</v>
      </c>
      <c r="F246" s="79">
        <f>(I229*(1/12))</f>
        <v>35.32953517239409</v>
      </c>
      <c r="G246" s="79">
        <f>(I229*(1/12))</f>
        <v>35.32953517239409</v>
      </c>
      <c r="H246" s="123"/>
      <c r="I246" s="123">
        <f>(I229*(1/12))</f>
        <v>35.32953517239409</v>
      </c>
      <c r="J246" s="124">
        <f>(I246+H246+G246+F246+E246+D246+C246+B246)</f>
        <v>423.9544220687291</v>
      </c>
      <c r="K246" s="5"/>
      <c r="L246" s="5"/>
      <c r="M246" s="12"/>
    </row>
    <row r="247" spans="1:13" ht="13.5" thickBot="1">
      <c r="A247" s="113" t="s">
        <v>64</v>
      </c>
      <c r="B247" s="125">
        <f>(I230*(2/12))</f>
        <v>247.40515019982982</v>
      </c>
      <c r="C247" s="125">
        <f>(I230*(5/12))</f>
        <v>618.5128754995746</v>
      </c>
      <c r="D247" s="126">
        <f>(I230*(0.5/12))</f>
        <v>61.851287549957455</v>
      </c>
      <c r="E247" s="126">
        <f>(I230*(1.5/12))</f>
        <v>185.55386264987237</v>
      </c>
      <c r="F247" s="126">
        <f>(I230*(1/12))</f>
        <v>123.70257509991491</v>
      </c>
      <c r="G247" s="126">
        <f>(I230*(1/12))</f>
        <v>123.70257509991491</v>
      </c>
      <c r="H247" s="125"/>
      <c r="I247" s="125">
        <f>(I230*(1/12))</f>
        <v>123.70257509991491</v>
      </c>
      <c r="J247" s="112">
        <f>(I247+H247+G247+F247+E247+D247+C247+B247)</f>
        <v>1484.4309011989792</v>
      </c>
      <c r="K247" s="5"/>
      <c r="L247" s="5"/>
      <c r="M247" s="44"/>
    </row>
    <row r="248" spans="1:13" ht="12.75">
      <c r="A248" s="5"/>
      <c r="B248" s="5" t="s">
        <v>67</v>
      </c>
      <c r="C248" s="43"/>
      <c r="D248" s="120"/>
      <c r="E248" s="120"/>
      <c r="F248" s="120"/>
      <c r="G248" s="5"/>
      <c r="H248" s="5"/>
      <c r="I248" s="5"/>
      <c r="J248" s="5"/>
      <c r="K248" s="5"/>
      <c r="L248" s="5"/>
      <c r="M248" s="12"/>
    </row>
    <row r="249" spans="1:13" ht="12.75">
      <c r="A249" s="5"/>
      <c r="B249" s="5" t="s">
        <v>42</v>
      </c>
      <c r="C249" s="118"/>
      <c r="D249" s="5"/>
      <c r="E249" s="5"/>
      <c r="F249" s="5"/>
      <c r="G249" s="5"/>
      <c r="H249" s="5"/>
      <c r="I249" s="5"/>
      <c r="J249" s="5"/>
      <c r="K249" s="5"/>
      <c r="L249" s="5"/>
      <c r="M249" s="12"/>
    </row>
    <row r="250" spans="1:13" ht="12.75">
      <c r="A250" s="5"/>
      <c r="B250" s="5" t="s">
        <v>80</v>
      </c>
      <c r="C250" s="118"/>
      <c r="D250" s="5"/>
      <c r="E250" s="5"/>
      <c r="F250" s="5"/>
      <c r="G250" s="5"/>
      <c r="H250" s="5"/>
      <c r="I250" s="5"/>
      <c r="J250" s="5"/>
      <c r="K250" s="5"/>
      <c r="L250" s="5"/>
      <c r="M250" s="12"/>
    </row>
    <row r="251" spans="1:13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12"/>
    </row>
    <row r="252" spans="1:13" ht="13.5" thickBot="1">
      <c r="A252" s="5"/>
      <c r="B252" s="101" t="s">
        <v>188</v>
      </c>
      <c r="C252" s="47"/>
      <c r="D252" s="47"/>
      <c r="E252" s="47"/>
      <c r="F252" s="47"/>
      <c r="G252" s="47"/>
      <c r="H252" s="47"/>
      <c r="I252" s="47"/>
      <c r="J252" s="5"/>
      <c r="K252" s="5"/>
      <c r="L252" s="5"/>
      <c r="M252" s="12"/>
    </row>
    <row r="253" spans="1:13" ht="12.75">
      <c r="A253" s="5"/>
      <c r="B253" s="102" t="s">
        <v>14</v>
      </c>
      <c r="C253" s="103" t="s">
        <v>16</v>
      </c>
      <c r="D253" s="103" t="s">
        <v>17</v>
      </c>
      <c r="E253" s="103" t="s">
        <v>18</v>
      </c>
      <c r="F253" s="103" t="s">
        <v>19</v>
      </c>
      <c r="G253" s="104" t="s">
        <v>20</v>
      </c>
      <c r="H253" s="105" t="s">
        <v>83</v>
      </c>
      <c r="I253" s="106" t="s">
        <v>21</v>
      </c>
      <c r="J253" s="88"/>
      <c r="K253" s="5"/>
      <c r="L253" s="5"/>
      <c r="M253" s="12"/>
    </row>
    <row r="254" spans="1:13" ht="12.75">
      <c r="A254" s="5"/>
      <c r="B254" s="11" t="s">
        <v>22</v>
      </c>
      <c r="C254" s="12"/>
      <c r="D254" s="70" t="s">
        <v>23</v>
      </c>
      <c r="E254" s="70" t="s">
        <v>24</v>
      </c>
      <c r="F254" s="70" t="s">
        <v>25</v>
      </c>
      <c r="G254" s="107"/>
      <c r="H254" s="108" t="s">
        <v>107</v>
      </c>
      <c r="I254" s="13"/>
      <c r="J254" s="5"/>
      <c r="K254" s="5"/>
      <c r="L254" s="5"/>
      <c r="M254" s="12"/>
    </row>
    <row r="255" spans="1:13" ht="13.5" thickBot="1">
      <c r="A255" s="5"/>
      <c r="B255" s="14"/>
      <c r="C255" s="12"/>
      <c r="D255" s="70"/>
      <c r="E255" s="70" t="s">
        <v>27</v>
      </c>
      <c r="F255" s="12"/>
      <c r="G255" s="109"/>
      <c r="H255" s="108" t="s">
        <v>118</v>
      </c>
      <c r="I255" s="13"/>
      <c r="J255" s="5"/>
      <c r="K255" s="5"/>
      <c r="L255" s="5"/>
      <c r="M255" s="12"/>
    </row>
    <row r="256" spans="1:13" ht="13.5" thickBot="1">
      <c r="A256" s="102" t="s">
        <v>63</v>
      </c>
      <c r="B256" s="44">
        <f>($H$134)</f>
        <v>82849.44452162262</v>
      </c>
      <c r="C256" s="44">
        <f>(B256/264)</f>
        <v>313.82365349099473</v>
      </c>
      <c r="D256" s="18">
        <v>264</v>
      </c>
      <c r="E256" s="18">
        <v>225</v>
      </c>
      <c r="F256" s="213">
        <v>4</v>
      </c>
      <c r="G256" s="110">
        <f>(C256/F256)*(D256/E256)</f>
        <v>92.05493835735845</v>
      </c>
      <c r="H256" s="111">
        <f>(G256*(30/100))</f>
        <v>27.616481507207535</v>
      </c>
      <c r="I256" s="112">
        <f>(G256+H256)</f>
        <v>119.67141986456599</v>
      </c>
      <c r="J256" s="5"/>
      <c r="K256" s="5"/>
      <c r="L256" s="5"/>
      <c r="M256" s="12"/>
    </row>
    <row r="257" spans="1:13" ht="13.5" thickBot="1">
      <c r="A257" s="113" t="s">
        <v>64</v>
      </c>
      <c r="B257" s="114">
        <f>($I$134)</f>
        <v>353531.470785874</v>
      </c>
      <c r="C257" s="114">
        <f>(B257/264)</f>
        <v>1339.1343590374015</v>
      </c>
      <c r="D257" s="115">
        <v>264</v>
      </c>
      <c r="E257" s="115">
        <v>225</v>
      </c>
      <c r="F257" s="213">
        <v>4</v>
      </c>
      <c r="G257" s="116">
        <f>(C257/F257)*(D257/E257)</f>
        <v>392.8127453176378</v>
      </c>
      <c r="H257" s="111">
        <f>(G257*(30/100))</f>
        <v>117.84382359529133</v>
      </c>
      <c r="I257" s="112">
        <f>(G257+H257)</f>
        <v>510.6565689129291</v>
      </c>
      <c r="J257" s="5"/>
      <c r="K257" s="5"/>
      <c r="L257" s="5"/>
      <c r="M257" s="12"/>
    </row>
    <row r="258" spans="1:13" ht="12.75">
      <c r="A258" s="5"/>
      <c r="B258" s="117" t="s">
        <v>29</v>
      </c>
      <c r="C258" s="118"/>
      <c r="D258" s="5"/>
      <c r="E258" s="5"/>
      <c r="F258" s="5"/>
      <c r="G258" s="5"/>
      <c r="H258" s="5"/>
      <c r="I258" s="5"/>
      <c r="J258" s="5"/>
      <c r="K258" s="5"/>
      <c r="L258" s="5"/>
      <c r="M258" s="12"/>
    </row>
    <row r="259" spans="1:13" ht="12.75">
      <c r="A259" s="5"/>
      <c r="B259" s="117" t="s">
        <v>65</v>
      </c>
      <c r="C259" s="118"/>
      <c r="D259" s="5"/>
      <c r="E259" s="5"/>
      <c r="F259" s="5"/>
      <c r="G259" s="5"/>
      <c r="H259" s="5"/>
      <c r="I259" s="5"/>
      <c r="J259" s="5"/>
      <c r="K259" s="5"/>
      <c r="L259" s="5"/>
      <c r="M259" s="12"/>
    </row>
    <row r="260" spans="1:13" ht="12.75">
      <c r="A260" s="5"/>
      <c r="B260" s="117" t="s">
        <v>166</v>
      </c>
      <c r="C260" s="118"/>
      <c r="D260" s="5"/>
      <c r="E260" s="5"/>
      <c r="F260" s="5"/>
      <c r="G260" s="5"/>
      <c r="H260" s="5"/>
      <c r="I260" s="5"/>
      <c r="J260" s="5"/>
      <c r="K260" s="5"/>
      <c r="L260" s="5"/>
      <c r="M260" s="12"/>
    </row>
    <row r="261" spans="1:13" ht="12.75">
      <c r="A261" s="5"/>
      <c r="B261" s="5" t="s">
        <v>66</v>
      </c>
      <c r="C261" s="5"/>
      <c r="D261" s="120"/>
      <c r="E261" s="120"/>
      <c r="F261" s="120"/>
      <c r="G261" s="5"/>
      <c r="H261" s="5"/>
      <c r="I261" s="5"/>
      <c r="J261" s="5"/>
      <c r="K261" s="5"/>
      <c r="L261" s="5"/>
      <c r="M261" s="12"/>
    </row>
    <row r="262" spans="1:13" ht="12.75">
      <c r="A262" s="5"/>
      <c r="B262" s="5" t="s">
        <v>84</v>
      </c>
      <c r="C262" s="5"/>
      <c r="D262" s="120"/>
      <c r="E262" s="120"/>
      <c r="F262" s="120"/>
      <c r="G262" s="5"/>
      <c r="H262" s="5"/>
      <c r="I262" s="5"/>
      <c r="J262" s="5"/>
      <c r="K262" s="5"/>
      <c r="L262" s="5"/>
      <c r="M262" s="12"/>
    </row>
    <row r="263" spans="1:13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12"/>
    </row>
    <row r="264" spans="1:13" ht="13.5" thickBot="1">
      <c r="A264" s="5"/>
      <c r="B264" s="101" t="s">
        <v>109</v>
      </c>
      <c r="C264" s="121"/>
      <c r="D264" s="122"/>
      <c r="E264" s="122"/>
      <c r="F264" s="122"/>
      <c r="G264" s="47"/>
      <c r="H264" s="47"/>
      <c r="I264" s="47"/>
      <c r="J264" s="47"/>
      <c r="K264" s="5"/>
      <c r="L264" s="5"/>
      <c r="M264" s="12"/>
    </row>
    <row r="265" spans="1:13" ht="12.75">
      <c r="A265" s="5"/>
      <c r="B265" s="102" t="s">
        <v>32</v>
      </c>
      <c r="C265" s="103" t="s">
        <v>33</v>
      </c>
      <c r="D265" s="103" t="s">
        <v>34</v>
      </c>
      <c r="E265" s="103" t="s">
        <v>35</v>
      </c>
      <c r="F265" s="103" t="s">
        <v>36</v>
      </c>
      <c r="G265" s="103" t="s">
        <v>79</v>
      </c>
      <c r="H265" s="103" t="s">
        <v>38</v>
      </c>
      <c r="I265" s="103" t="s">
        <v>39</v>
      </c>
      <c r="J265" s="106" t="s">
        <v>21</v>
      </c>
      <c r="K265" s="5"/>
      <c r="L265" s="5"/>
      <c r="M265" s="12"/>
    </row>
    <row r="266" spans="1:13" ht="13.5" thickBot="1">
      <c r="A266" s="5"/>
      <c r="B266" s="11" t="s">
        <v>40</v>
      </c>
      <c r="C266" s="70" t="s">
        <v>41</v>
      </c>
      <c r="D266" s="70"/>
      <c r="E266" s="70"/>
      <c r="F266" s="70"/>
      <c r="G266" s="70"/>
      <c r="H266" s="70"/>
      <c r="I266" s="70"/>
      <c r="J266" s="59"/>
      <c r="K266" s="5"/>
      <c r="L266" s="5"/>
      <c r="M266" s="12"/>
    </row>
    <row r="267" spans="1:13" ht="12.75">
      <c r="A267" s="102" t="s">
        <v>63</v>
      </c>
      <c r="B267" s="123">
        <f>(I256*(2/12))</f>
        <v>19.94523664409433</v>
      </c>
      <c r="C267" s="123">
        <f>(I256*(1/12))</f>
        <v>9.972618322047165</v>
      </c>
      <c r="D267" s="79">
        <f>(I256*(0.5/12))</f>
        <v>4.986309161023582</v>
      </c>
      <c r="E267" s="79">
        <f>(I256*(1.5/12))</f>
        <v>14.958927483070749</v>
      </c>
      <c r="F267" s="79">
        <f>(I256*(1/12))</f>
        <v>9.972618322047165</v>
      </c>
      <c r="G267" s="79">
        <f>(I256*(1/12))</f>
        <v>9.972618322047165</v>
      </c>
      <c r="H267" s="123">
        <f>(I256*(0.25/12))</f>
        <v>2.493154580511791</v>
      </c>
      <c r="I267" s="123">
        <f>(I256*(0.75/12))</f>
        <v>7.479463741535374</v>
      </c>
      <c r="J267" s="124">
        <f>(I267+H267+G267+F267+E267+D267+C267+B267)</f>
        <v>79.78094657637732</v>
      </c>
      <c r="K267" s="5"/>
      <c r="L267" s="5"/>
      <c r="M267" s="12"/>
    </row>
    <row r="268" spans="1:13" ht="13.5" thickBot="1">
      <c r="A268" s="113" t="s">
        <v>64</v>
      </c>
      <c r="B268" s="125">
        <f>(I257*(2/12))</f>
        <v>85.10942815215485</v>
      </c>
      <c r="C268" s="125">
        <f>(I257*(1/12))</f>
        <v>42.554714076077424</v>
      </c>
      <c r="D268" s="126">
        <f>(I257*(0.5/12))</f>
        <v>21.277357038038712</v>
      </c>
      <c r="E268" s="126">
        <f>(I257*(1.5/12))</f>
        <v>63.83207111411614</v>
      </c>
      <c r="F268" s="126">
        <f>(I257*(1/12))</f>
        <v>42.554714076077424</v>
      </c>
      <c r="G268" s="126">
        <f>(I257*(1/12))</f>
        <v>42.554714076077424</v>
      </c>
      <c r="H268" s="125">
        <f>(I257*(0.25/12))</f>
        <v>10.638678519019356</v>
      </c>
      <c r="I268" s="125">
        <f>(I257*(0.75/12))</f>
        <v>31.91603555705807</v>
      </c>
      <c r="J268" s="112">
        <f>(I268+H268+G268+F268+E268+D268+C268+B268)</f>
        <v>340.4377126086194</v>
      </c>
      <c r="K268" s="5"/>
      <c r="L268" s="5"/>
      <c r="M268" s="12"/>
    </row>
    <row r="269" spans="1:13" ht="12.75">
      <c r="A269" s="5"/>
      <c r="B269" s="5" t="s">
        <v>67</v>
      </c>
      <c r="C269" s="43"/>
      <c r="D269" s="120"/>
      <c r="E269" s="120"/>
      <c r="F269" s="120"/>
      <c r="G269" s="5"/>
      <c r="H269" s="5"/>
      <c r="I269" s="5"/>
      <c r="J269" s="5"/>
      <c r="K269" s="5"/>
      <c r="L269" s="5"/>
      <c r="M269" s="12"/>
    </row>
    <row r="270" spans="1:13" ht="12.75">
      <c r="A270" s="5"/>
      <c r="B270" s="5" t="s">
        <v>42</v>
      </c>
      <c r="C270" s="118"/>
      <c r="D270" s="5"/>
      <c r="E270" s="5"/>
      <c r="F270" s="5"/>
      <c r="G270" s="5"/>
      <c r="H270" s="5"/>
      <c r="I270" s="5"/>
      <c r="J270" s="5"/>
      <c r="K270" s="5"/>
      <c r="L270" s="5"/>
      <c r="M270" s="12"/>
    </row>
    <row r="271" spans="1:13" ht="12.75">
      <c r="A271" s="5"/>
      <c r="B271" s="5" t="s">
        <v>80</v>
      </c>
      <c r="C271" s="118"/>
      <c r="D271" s="5"/>
      <c r="E271" s="5"/>
      <c r="F271" s="5"/>
      <c r="G271" s="5"/>
      <c r="H271" s="5"/>
      <c r="I271" s="5"/>
      <c r="J271" s="5"/>
      <c r="K271" s="5"/>
      <c r="L271" s="5"/>
      <c r="M271" s="12"/>
    </row>
    <row r="272" spans="1:13" ht="12.75">
      <c r="A272" s="5"/>
      <c r="B272" s="5"/>
      <c r="C272" s="118"/>
      <c r="D272" s="5"/>
      <c r="E272" s="5"/>
      <c r="F272" s="5"/>
      <c r="G272" s="5"/>
      <c r="H272" s="5"/>
      <c r="I272" s="5"/>
      <c r="J272" s="5"/>
      <c r="K272" s="5"/>
      <c r="L272" s="5"/>
      <c r="M272" s="12"/>
    </row>
    <row r="273" spans="1:13" ht="13.5" thickBot="1">
      <c r="A273" s="5"/>
      <c r="B273" s="101" t="s">
        <v>198</v>
      </c>
      <c r="C273" s="127"/>
      <c r="D273" s="47"/>
      <c r="E273" s="47"/>
      <c r="F273" s="47"/>
      <c r="G273" s="127"/>
      <c r="H273" s="127"/>
      <c r="I273" s="47"/>
      <c r="J273" s="5"/>
      <c r="K273" s="5"/>
      <c r="L273" s="5"/>
      <c r="M273" s="70"/>
    </row>
    <row r="274" spans="1:13" ht="12.75">
      <c r="A274" s="5"/>
      <c r="B274" s="105" t="s">
        <v>43</v>
      </c>
      <c r="C274" s="128" t="s">
        <v>182</v>
      </c>
      <c r="D274" s="128" t="s">
        <v>39</v>
      </c>
      <c r="E274" s="128" t="s">
        <v>44</v>
      </c>
      <c r="F274" s="128" t="s">
        <v>68</v>
      </c>
      <c r="G274" s="26" t="s">
        <v>125</v>
      </c>
      <c r="H274" s="26" t="s">
        <v>175</v>
      </c>
      <c r="I274" s="129" t="s">
        <v>21</v>
      </c>
      <c r="J274" s="26"/>
      <c r="K274" s="5"/>
      <c r="L274" s="5"/>
      <c r="M274" s="26"/>
    </row>
    <row r="275" spans="1:13" ht="13.5" thickBot="1">
      <c r="A275" s="5"/>
      <c r="B275" s="130"/>
      <c r="C275" s="26"/>
      <c r="D275" s="26"/>
      <c r="E275" s="26"/>
      <c r="F275" s="26" t="s">
        <v>41</v>
      </c>
      <c r="G275" s="88" t="s">
        <v>123</v>
      </c>
      <c r="H275" s="5"/>
      <c r="I275" s="131"/>
      <c r="J275" s="26"/>
      <c r="K275" s="5"/>
      <c r="L275" s="5"/>
      <c r="M275" s="18"/>
    </row>
    <row r="276" spans="1:13" ht="12.75">
      <c r="A276" s="102" t="s">
        <v>63</v>
      </c>
      <c r="B276" s="44">
        <f>($I$158)</f>
        <v>184.96631286973837</v>
      </c>
      <c r="C276" s="79">
        <f>(B276*(1/40))</f>
        <v>4.624157821743459</v>
      </c>
      <c r="D276" s="79">
        <f>(B276*(1/60))</f>
        <v>3.0827718811623064</v>
      </c>
      <c r="E276" s="79">
        <f>(B276*(1/30))</f>
        <v>6.165543762324613</v>
      </c>
      <c r="F276" s="79">
        <f>(B276*(1/20))</f>
        <v>9.248315643486919</v>
      </c>
      <c r="G276" s="79">
        <f>(B276*(1/10))</f>
        <v>18.496631286973837</v>
      </c>
      <c r="H276" s="79">
        <f>(B276*(1/40))</f>
        <v>4.624157821743459</v>
      </c>
      <c r="I276" s="132">
        <f>SUM(C276:H276)</f>
        <v>46.24157821743459</v>
      </c>
      <c r="J276" s="26"/>
      <c r="K276" s="5"/>
      <c r="L276" s="5"/>
      <c r="M276" s="18"/>
    </row>
    <row r="277" spans="1:13" ht="13.5" thickBot="1">
      <c r="A277" s="113" t="s">
        <v>64</v>
      </c>
      <c r="B277" s="114">
        <f>($J$158)</f>
        <v>516.1349643076775</v>
      </c>
      <c r="C277" s="126">
        <f>(B277*(1/40))</f>
        <v>12.903374107691938</v>
      </c>
      <c r="D277" s="126">
        <f>(B277*(1/60))</f>
        <v>8.602249405127958</v>
      </c>
      <c r="E277" s="126">
        <f>(B277*(1/30))</f>
        <v>17.204498810255917</v>
      </c>
      <c r="F277" s="126">
        <f>(B277*(1/20))</f>
        <v>25.806748215383877</v>
      </c>
      <c r="G277" s="126">
        <f>(B277*(1/10))</f>
        <v>51.61349643076775</v>
      </c>
      <c r="H277" s="134">
        <f>(B277*(1/40))</f>
        <v>12.903374107691938</v>
      </c>
      <c r="I277" s="133">
        <f>SUM(C277:H277)</f>
        <v>129.03374107691937</v>
      </c>
      <c r="J277" s="44"/>
      <c r="K277" s="5"/>
      <c r="L277" s="5"/>
      <c r="M277" s="44"/>
    </row>
    <row r="278" spans="1:13" ht="12.75">
      <c r="A278" s="5"/>
      <c r="B278" s="5" t="s">
        <v>183</v>
      </c>
      <c r="C278" s="18"/>
      <c r="D278" s="18"/>
      <c r="E278" s="18"/>
      <c r="F278" s="18"/>
      <c r="G278" s="18"/>
      <c r="H278" s="18"/>
      <c r="I278" s="44"/>
      <c r="J278" s="44"/>
      <c r="K278" s="5"/>
      <c r="L278" s="5"/>
      <c r="M278" s="135"/>
    </row>
    <row r="279" spans="1:13" ht="12.75">
      <c r="A279" s="5"/>
      <c r="B279" s="5" t="s">
        <v>209</v>
      </c>
      <c r="C279" s="12"/>
      <c r="D279" s="12"/>
      <c r="E279" s="12"/>
      <c r="F279" s="12"/>
      <c r="G279" s="5"/>
      <c r="H279" s="12"/>
      <c r="I279" s="18"/>
      <c r="J279" s="5"/>
      <c r="K279" s="5"/>
      <c r="L279" s="5"/>
      <c r="M279" s="12"/>
    </row>
    <row r="280" spans="1:13" ht="12.75">
      <c r="A280" s="5"/>
      <c r="B280" s="5" t="s">
        <v>185</v>
      </c>
      <c r="C280" s="12"/>
      <c r="D280" s="12"/>
      <c r="E280" s="12"/>
      <c r="F280" s="12"/>
      <c r="G280" s="5"/>
      <c r="H280" s="12"/>
      <c r="I280" s="18"/>
      <c r="J280" s="5"/>
      <c r="K280" s="5"/>
      <c r="L280" s="5"/>
      <c r="M280" s="12"/>
    </row>
    <row r="281" spans="1:13" ht="12.75">
      <c r="A281" s="5"/>
      <c r="B281" s="5" t="s">
        <v>184</v>
      </c>
      <c r="C281" s="12"/>
      <c r="D281" s="12"/>
      <c r="E281" s="12"/>
      <c r="F281" s="12"/>
      <c r="G281" s="5"/>
      <c r="H281" s="12"/>
      <c r="I281" s="18"/>
      <c r="J281" s="5"/>
      <c r="K281" s="5"/>
      <c r="L281" s="5"/>
      <c r="M281" s="12"/>
    </row>
    <row r="282" spans="1:13" ht="12.75">
      <c r="A282" s="5"/>
      <c r="B282" s="20"/>
      <c r="C282" s="12"/>
      <c r="D282" s="12"/>
      <c r="E282" s="12"/>
      <c r="F282" s="12"/>
      <c r="G282" s="5"/>
      <c r="H282" s="12"/>
      <c r="I282" s="18"/>
      <c r="J282" s="5"/>
      <c r="K282" s="5"/>
      <c r="L282" s="5"/>
      <c r="M282" s="12"/>
    </row>
    <row r="283" spans="1:13" ht="13.5" thickBot="1">
      <c r="A283" s="5"/>
      <c r="B283" s="101" t="s">
        <v>199</v>
      </c>
      <c r="C283" s="47"/>
      <c r="D283" s="47"/>
      <c r="E283" s="136"/>
      <c r="F283" s="47"/>
      <c r="G283" s="47"/>
      <c r="H283" s="5"/>
      <c r="I283" s="5"/>
      <c r="J283" s="5"/>
      <c r="K283" s="5"/>
      <c r="L283" s="5"/>
      <c r="M283" s="12"/>
    </row>
    <row r="284" spans="1:13" ht="12.75">
      <c r="A284" s="5"/>
      <c r="B284" s="104" t="s">
        <v>174</v>
      </c>
      <c r="C284" s="105" t="s">
        <v>175</v>
      </c>
      <c r="D284" s="128" t="s">
        <v>44</v>
      </c>
      <c r="E284" s="128" t="s">
        <v>32</v>
      </c>
      <c r="F284" s="128" t="s">
        <v>182</v>
      </c>
      <c r="G284" s="104" t="s">
        <v>21</v>
      </c>
      <c r="H284" s="26"/>
      <c r="I284" s="5"/>
      <c r="J284" s="5"/>
      <c r="K284" s="5"/>
      <c r="L284" s="5"/>
      <c r="M284" s="12"/>
    </row>
    <row r="285" spans="1:13" ht="13.5" thickBot="1">
      <c r="A285" s="5"/>
      <c r="B285" s="107"/>
      <c r="C285" s="108"/>
      <c r="D285" s="26"/>
      <c r="E285" s="26" t="s">
        <v>41</v>
      </c>
      <c r="F285" s="26"/>
      <c r="G285" s="137"/>
      <c r="H285" s="26"/>
      <c r="I285" s="5"/>
      <c r="J285" s="5"/>
      <c r="K285" s="5"/>
      <c r="L285" s="5"/>
      <c r="M285" s="12"/>
    </row>
    <row r="286" spans="1:13" ht="12.75">
      <c r="A286" s="102" t="s">
        <v>63</v>
      </c>
      <c r="B286" s="44">
        <f>(H183)</f>
        <v>359.6887881569921</v>
      </c>
      <c r="C286" s="79">
        <f>(B286*(1/45))</f>
        <v>7.993084181266491</v>
      </c>
      <c r="D286" s="79">
        <f>(B286*(1/30))</f>
        <v>11.989626271899736</v>
      </c>
      <c r="E286" s="79">
        <f>(B286*(1/30))</f>
        <v>11.989626271899736</v>
      </c>
      <c r="F286" s="79">
        <f>(B286*(1/45))</f>
        <v>7.993084181266491</v>
      </c>
      <c r="G286" s="138">
        <f>SUM(C286:F286)</f>
        <v>39.965420906332454</v>
      </c>
      <c r="H286" s="62"/>
      <c r="I286" s="5"/>
      <c r="J286" s="5"/>
      <c r="K286" s="5"/>
      <c r="L286" s="5"/>
      <c r="M286" s="12"/>
    </row>
    <row r="287" spans="1:13" ht="13.5" thickBot="1">
      <c r="A287" s="113" t="s">
        <v>64</v>
      </c>
      <c r="B287" s="114">
        <f>(I183)</f>
        <v>1803.2620724492267</v>
      </c>
      <c r="C287" s="126">
        <f>(B287*(1/45))</f>
        <v>40.07249049887171</v>
      </c>
      <c r="D287" s="126">
        <f>(B287*(1/30))</f>
        <v>60.10873574830756</v>
      </c>
      <c r="E287" s="126">
        <f>(B287*(1/30))</f>
        <v>60.10873574830756</v>
      </c>
      <c r="F287" s="126">
        <f>(B287*(1/45))</f>
        <v>40.07249049887171</v>
      </c>
      <c r="G287" s="139">
        <f>SUM(C287:F287)</f>
        <v>200.36245249435854</v>
      </c>
      <c r="H287" s="62"/>
      <c r="I287" s="5"/>
      <c r="J287" s="5"/>
      <c r="K287" s="5"/>
      <c r="L287" s="5"/>
      <c r="M287" s="12"/>
    </row>
    <row r="288" spans="1:13" ht="12.75">
      <c r="A288" s="5"/>
      <c r="B288" s="5" t="s">
        <v>176</v>
      </c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12"/>
    </row>
    <row r="289" spans="1:13" ht="12.75">
      <c r="A289" s="5"/>
      <c r="B289" s="5" t="s">
        <v>181</v>
      </c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12"/>
    </row>
    <row r="290" spans="1:13" ht="12.75">
      <c r="A290" s="5"/>
      <c r="B290" s="5"/>
      <c r="C290" s="12"/>
      <c r="D290" s="12"/>
      <c r="E290" s="12"/>
      <c r="F290" s="12"/>
      <c r="G290" s="5"/>
      <c r="H290" s="12"/>
      <c r="I290" s="18"/>
      <c r="J290" s="5"/>
      <c r="K290" s="5"/>
      <c r="L290" s="5"/>
      <c r="M290" s="12"/>
    </row>
    <row r="291" spans="1:13" ht="13.5" thickBot="1">
      <c r="A291" s="5"/>
      <c r="B291" s="101" t="s">
        <v>200</v>
      </c>
      <c r="C291" s="47"/>
      <c r="D291" s="47"/>
      <c r="E291" s="47"/>
      <c r="F291" s="47"/>
      <c r="G291" s="5"/>
      <c r="H291" s="12"/>
      <c r="I291" s="12"/>
      <c r="J291" s="12"/>
      <c r="K291" s="5"/>
      <c r="L291" s="5"/>
      <c r="M291" s="12"/>
    </row>
    <row r="292" spans="1:12" ht="12.75">
      <c r="A292" s="5"/>
      <c r="B292" s="102" t="s">
        <v>14</v>
      </c>
      <c r="C292" s="103" t="s">
        <v>169</v>
      </c>
      <c r="D292" s="103" t="s">
        <v>18</v>
      </c>
      <c r="E292" s="103" t="s">
        <v>170</v>
      </c>
      <c r="F292" s="104" t="s">
        <v>173</v>
      </c>
      <c r="G292" s="26"/>
      <c r="H292" s="26"/>
      <c r="I292" s="26"/>
      <c r="J292" s="5"/>
      <c r="K292" s="5"/>
      <c r="L292" s="12"/>
    </row>
    <row r="293" spans="1:12" ht="12.75">
      <c r="A293" s="5"/>
      <c r="B293" s="11" t="s">
        <v>246</v>
      </c>
      <c r="C293" s="70" t="s">
        <v>249</v>
      </c>
      <c r="D293" s="70" t="s">
        <v>24</v>
      </c>
      <c r="E293" s="70" t="s">
        <v>171</v>
      </c>
      <c r="F293" s="107"/>
      <c r="G293" s="26"/>
      <c r="H293" s="26"/>
      <c r="I293" s="12"/>
      <c r="J293" s="5"/>
      <c r="K293" s="5"/>
      <c r="L293" s="12"/>
    </row>
    <row r="294" spans="1:12" ht="13.5" thickBot="1">
      <c r="A294" s="5"/>
      <c r="B294" s="11" t="s">
        <v>247</v>
      </c>
      <c r="C294" s="70" t="s">
        <v>248</v>
      </c>
      <c r="D294" s="70" t="s">
        <v>172</v>
      </c>
      <c r="E294" s="12"/>
      <c r="F294" s="109"/>
      <c r="G294" s="26"/>
      <c r="H294" s="26"/>
      <c r="I294" s="12"/>
      <c r="J294" s="5"/>
      <c r="K294" s="5"/>
      <c r="L294" s="12"/>
    </row>
    <row r="295" spans="1:12" ht="12.75">
      <c r="A295" s="102" t="s">
        <v>63</v>
      </c>
      <c r="B295" s="44">
        <v>12</v>
      </c>
      <c r="C295" s="213">
        <v>24</v>
      </c>
      <c r="D295" s="18">
        <v>225</v>
      </c>
      <c r="E295" s="18">
        <v>1</v>
      </c>
      <c r="F295" s="110">
        <f>((B295*C295*E295)/D295)</f>
        <v>1.28</v>
      </c>
      <c r="G295" s="123"/>
      <c r="H295" s="12"/>
      <c r="I295" s="123"/>
      <c r="J295" s="5"/>
      <c r="K295" s="5"/>
      <c r="L295" s="12"/>
    </row>
    <row r="296" spans="1:12" ht="13.5" thickBot="1">
      <c r="A296" s="113" t="s">
        <v>64</v>
      </c>
      <c r="B296" s="114">
        <v>12</v>
      </c>
      <c r="C296" s="213">
        <v>24</v>
      </c>
      <c r="D296" s="115">
        <v>225</v>
      </c>
      <c r="E296" s="115">
        <v>1</v>
      </c>
      <c r="F296" s="116">
        <f>((B296*C296*E296)/D296)</f>
        <v>1.28</v>
      </c>
      <c r="G296" s="123"/>
      <c r="H296" s="12"/>
      <c r="I296" s="123"/>
      <c r="J296" s="5"/>
      <c r="K296" s="5"/>
      <c r="L296" s="12"/>
    </row>
    <row r="297" spans="1:13" ht="12.75">
      <c r="A297" s="48"/>
      <c r="B297" s="85" t="s">
        <v>167</v>
      </c>
      <c r="C297" s="118"/>
      <c r="D297" s="5"/>
      <c r="E297" s="5"/>
      <c r="F297" s="5"/>
      <c r="G297" s="5"/>
      <c r="H297" s="5"/>
      <c r="I297" s="5"/>
      <c r="J297" s="5"/>
      <c r="K297" s="5"/>
      <c r="L297" s="5"/>
      <c r="M297" s="12"/>
    </row>
    <row r="298" spans="1:13" ht="12.75">
      <c r="A298" s="5"/>
      <c r="B298" s="85" t="s">
        <v>168</v>
      </c>
      <c r="C298" s="118"/>
      <c r="D298" s="5"/>
      <c r="E298" s="5"/>
      <c r="F298" s="5"/>
      <c r="G298" s="5"/>
      <c r="H298" s="5"/>
      <c r="I298" s="5"/>
      <c r="J298" s="5"/>
      <c r="K298" s="5"/>
      <c r="L298" s="5"/>
      <c r="M298" s="12"/>
    </row>
    <row r="299" spans="1:13" ht="12.75">
      <c r="A299" s="5"/>
      <c r="B299" s="85" t="s">
        <v>230</v>
      </c>
      <c r="C299" s="118"/>
      <c r="D299" s="5"/>
      <c r="E299" s="5"/>
      <c r="F299" s="5"/>
      <c r="G299" s="5"/>
      <c r="H299" s="5"/>
      <c r="I299" s="5"/>
      <c r="J299" s="5"/>
      <c r="K299" s="5"/>
      <c r="L299" s="5"/>
      <c r="M299" s="12"/>
    </row>
    <row r="300" spans="1:13" ht="12.75">
      <c r="A300" s="5"/>
      <c r="B300" s="85" t="s">
        <v>231</v>
      </c>
      <c r="C300" s="118"/>
      <c r="D300" s="5"/>
      <c r="E300" s="5"/>
      <c r="F300" s="5"/>
      <c r="G300" s="5"/>
      <c r="H300" s="5"/>
      <c r="I300" s="5"/>
      <c r="J300" s="5"/>
      <c r="K300" s="5"/>
      <c r="L300" s="5"/>
      <c r="M300" s="12"/>
    </row>
    <row r="301" spans="1:13" ht="12.75">
      <c r="A301" s="5"/>
      <c r="B301" s="85" t="s">
        <v>234</v>
      </c>
      <c r="C301" s="118"/>
      <c r="D301" s="5"/>
      <c r="E301" s="5"/>
      <c r="F301" s="5"/>
      <c r="G301" s="5"/>
      <c r="H301" s="5"/>
      <c r="I301" s="5"/>
      <c r="J301" s="5"/>
      <c r="K301" s="5"/>
      <c r="L301" s="5"/>
      <c r="M301" s="12"/>
    </row>
    <row r="302" spans="1:13" ht="12.75">
      <c r="A302" s="5"/>
      <c r="B302" s="85" t="s">
        <v>232</v>
      </c>
      <c r="C302" s="118"/>
      <c r="D302" s="5"/>
      <c r="E302" s="5"/>
      <c r="F302" s="5"/>
      <c r="G302" s="5"/>
      <c r="H302" s="5"/>
      <c r="I302" s="5"/>
      <c r="J302" s="5"/>
      <c r="K302" s="5"/>
      <c r="L302" s="5"/>
      <c r="M302" s="12"/>
    </row>
    <row r="303" spans="1:13" ht="12.75">
      <c r="A303" s="5"/>
      <c r="B303" s="85" t="s">
        <v>233</v>
      </c>
      <c r="C303" s="118"/>
      <c r="D303" s="5"/>
      <c r="E303" s="5"/>
      <c r="F303" s="5"/>
      <c r="G303" s="5"/>
      <c r="H303" s="5"/>
      <c r="I303" s="5"/>
      <c r="J303" s="5"/>
      <c r="K303" s="5"/>
      <c r="L303" s="5"/>
      <c r="M303" s="12"/>
    </row>
    <row r="304" spans="1:13" ht="12.75">
      <c r="A304" s="5"/>
      <c r="B304" s="85"/>
      <c r="C304" s="117"/>
      <c r="D304" s="120"/>
      <c r="E304" s="120"/>
      <c r="F304" s="120"/>
      <c r="G304" s="5"/>
      <c r="H304" s="5"/>
      <c r="I304" s="5"/>
      <c r="J304" s="5"/>
      <c r="K304" s="5"/>
      <c r="L304" s="5"/>
      <c r="M304" s="12"/>
    </row>
    <row r="305" spans="1:13" ht="13.5" thickBot="1">
      <c r="A305" s="5"/>
      <c r="B305" s="101" t="s">
        <v>253</v>
      </c>
      <c r="C305" s="121"/>
      <c r="D305" s="122"/>
      <c r="E305" s="122"/>
      <c r="F305" s="122"/>
      <c r="G305" s="5"/>
      <c r="H305" s="5"/>
      <c r="I305" s="5"/>
      <c r="J305" s="5"/>
      <c r="K305" s="5"/>
      <c r="L305" s="5"/>
      <c r="M305" s="12"/>
    </row>
    <row r="306" spans="1:13" ht="12.75">
      <c r="A306" s="5"/>
      <c r="B306" s="102" t="s">
        <v>32</v>
      </c>
      <c r="C306" s="103" t="s">
        <v>36</v>
      </c>
      <c r="D306" s="103" t="s">
        <v>255</v>
      </c>
      <c r="E306" s="103" t="s">
        <v>38</v>
      </c>
      <c r="F306" s="104" t="s">
        <v>21</v>
      </c>
      <c r="I306" s="70"/>
      <c r="K306" s="5"/>
      <c r="L306" s="5"/>
      <c r="M306" s="12"/>
    </row>
    <row r="307" spans="1:13" ht="13.5" thickBot="1">
      <c r="A307" s="5"/>
      <c r="B307" s="11" t="s">
        <v>252</v>
      </c>
      <c r="C307" s="70"/>
      <c r="D307" s="70"/>
      <c r="E307" s="70"/>
      <c r="F307" s="137"/>
      <c r="I307" s="70"/>
      <c r="K307" s="5"/>
      <c r="L307" s="5"/>
      <c r="M307" s="12"/>
    </row>
    <row r="308" spans="1:13" ht="12.75">
      <c r="A308" s="102" t="s">
        <v>63</v>
      </c>
      <c r="B308" s="123">
        <f aca="true" t="shared" si="17" ref="B308:E309">($F$295)</f>
        <v>1.28</v>
      </c>
      <c r="C308" s="123">
        <f t="shared" si="17"/>
        <v>1.28</v>
      </c>
      <c r="D308" s="123">
        <f t="shared" si="17"/>
        <v>1.28</v>
      </c>
      <c r="E308" s="123">
        <f t="shared" si="17"/>
        <v>1.28</v>
      </c>
      <c r="F308" s="110">
        <f>(B308+C308+D308+E308)</f>
        <v>5.12</v>
      </c>
      <c r="I308" s="123"/>
      <c r="K308" s="5"/>
      <c r="L308" s="5"/>
      <c r="M308" s="12"/>
    </row>
    <row r="309" spans="1:13" ht="13.5" thickBot="1">
      <c r="A309" s="113" t="s">
        <v>64</v>
      </c>
      <c r="B309" s="125">
        <f t="shared" si="17"/>
        <v>1.28</v>
      </c>
      <c r="C309" s="125">
        <f t="shared" si="17"/>
        <v>1.28</v>
      </c>
      <c r="D309" s="125">
        <f t="shared" si="17"/>
        <v>1.28</v>
      </c>
      <c r="E309" s="125">
        <f t="shared" si="17"/>
        <v>1.28</v>
      </c>
      <c r="F309" s="116">
        <f>(B309+C309+D309+E309)</f>
        <v>5.12</v>
      </c>
      <c r="I309" s="123"/>
      <c r="K309" s="5"/>
      <c r="L309" s="5"/>
      <c r="M309" s="12"/>
    </row>
    <row r="310" spans="1:13" ht="12.75">
      <c r="A310" s="5"/>
      <c r="B310" s="5" t="s">
        <v>251</v>
      </c>
      <c r="C310" s="43"/>
      <c r="D310" s="120"/>
      <c r="E310" s="120"/>
      <c r="F310" s="120"/>
      <c r="G310" s="5"/>
      <c r="H310" s="5"/>
      <c r="I310" s="12"/>
      <c r="J310" s="5"/>
      <c r="K310" s="5"/>
      <c r="L310" s="5"/>
      <c r="M310" s="12"/>
    </row>
    <row r="311" spans="1:13" ht="12.75">
      <c r="A311" s="5"/>
      <c r="B311" s="5" t="s">
        <v>250</v>
      </c>
      <c r="C311" s="118"/>
      <c r="D311" s="5"/>
      <c r="E311" s="5"/>
      <c r="F311" s="5"/>
      <c r="G311" s="5"/>
      <c r="H311" s="5"/>
      <c r="I311" s="5"/>
      <c r="J311" s="5"/>
      <c r="K311" s="5"/>
      <c r="L311" s="5"/>
      <c r="M311" s="12"/>
    </row>
    <row r="312" spans="1:13" ht="12.75">
      <c r="A312" s="5"/>
      <c r="B312" s="5" t="s">
        <v>254</v>
      </c>
      <c r="C312" s="118"/>
      <c r="D312" s="5"/>
      <c r="E312" s="5"/>
      <c r="F312" s="5"/>
      <c r="G312" s="5"/>
      <c r="H312" s="5"/>
      <c r="I312" s="5"/>
      <c r="J312" s="5"/>
      <c r="K312" s="5"/>
      <c r="L312" s="5"/>
      <c r="M312" s="12"/>
    </row>
    <row r="313" spans="1:13" ht="12.75">
      <c r="A313" s="5"/>
      <c r="B313" s="5"/>
      <c r="C313" s="12"/>
      <c r="D313" s="12"/>
      <c r="E313" s="12"/>
      <c r="F313" s="12"/>
      <c r="G313" s="5"/>
      <c r="H313" s="12"/>
      <c r="I313" s="18"/>
      <c r="J313" s="5"/>
      <c r="K313" s="5"/>
      <c r="L313" s="5"/>
      <c r="M313" s="12"/>
    </row>
    <row r="314" spans="1:13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12"/>
    </row>
    <row r="315" spans="1:13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12"/>
    </row>
    <row r="316" spans="1:13" ht="15.75">
      <c r="A316" s="140" t="s">
        <v>71</v>
      </c>
      <c r="B316" s="46" t="s">
        <v>72</v>
      </c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12"/>
    </row>
    <row r="317" spans="1:13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12"/>
    </row>
    <row r="318" spans="1:13" ht="13.5" thickBot="1">
      <c r="A318" s="5"/>
      <c r="B318" s="101" t="s">
        <v>189</v>
      </c>
      <c r="C318" s="101"/>
      <c r="D318" s="101"/>
      <c r="E318" s="101"/>
      <c r="F318" s="101"/>
      <c r="G318" s="101"/>
      <c r="H318" s="101"/>
      <c r="I318" s="47"/>
      <c r="J318" s="47"/>
      <c r="K318" s="47"/>
      <c r="L318" s="5"/>
      <c r="M318" s="12"/>
    </row>
    <row r="319" spans="1:13" ht="12.75">
      <c r="A319" s="5"/>
      <c r="B319" s="141" t="s">
        <v>110</v>
      </c>
      <c r="C319" s="142" t="s">
        <v>111</v>
      </c>
      <c r="D319" s="143" t="s">
        <v>112</v>
      </c>
      <c r="E319" s="144" t="s">
        <v>113</v>
      </c>
      <c r="F319" s="143" t="s">
        <v>114</v>
      </c>
      <c r="G319" s="145" t="s">
        <v>115</v>
      </c>
      <c r="H319" s="143" t="s">
        <v>114</v>
      </c>
      <c r="I319" s="145" t="s">
        <v>179</v>
      </c>
      <c r="J319" s="143" t="s">
        <v>12</v>
      </c>
      <c r="K319" s="146"/>
      <c r="L319" s="5"/>
      <c r="M319" s="12"/>
    </row>
    <row r="320" spans="1:13" ht="12.75">
      <c r="A320" s="5"/>
      <c r="B320" s="108" t="s">
        <v>63</v>
      </c>
      <c r="C320" s="26" t="s">
        <v>64</v>
      </c>
      <c r="D320" s="147" t="s">
        <v>63</v>
      </c>
      <c r="E320" s="148" t="s">
        <v>64</v>
      </c>
      <c r="F320" s="26" t="s">
        <v>63</v>
      </c>
      <c r="G320" s="26" t="s">
        <v>64</v>
      </c>
      <c r="H320" s="147" t="s">
        <v>63</v>
      </c>
      <c r="I320" s="148" t="s">
        <v>64</v>
      </c>
      <c r="J320" s="26" t="s">
        <v>63</v>
      </c>
      <c r="K320" s="59" t="s">
        <v>64</v>
      </c>
      <c r="L320" s="5"/>
      <c r="M320" s="12"/>
    </row>
    <row r="321" spans="1:13" ht="12.75">
      <c r="A321" s="5"/>
      <c r="B321" s="149">
        <f>(I64)</f>
        <v>348.1542313545425</v>
      </c>
      <c r="C321" s="150">
        <f>+J64</f>
        <v>1078.8828160779092</v>
      </c>
      <c r="D321" s="151">
        <f>+I112</f>
        <v>2779.421473352683</v>
      </c>
      <c r="E321" s="152">
        <f>+J112</f>
        <v>9731.845943175122</v>
      </c>
      <c r="F321" s="150">
        <f>+J134</f>
        <v>313.82365349099473</v>
      </c>
      <c r="G321" s="150">
        <f>+K134</f>
        <v>1339.1343590374013</v>
      </c>
      <c r="H321" s="151">
        <f>+H183</f>
        <v>359.6887881569921</v>
      </c>
      <c r="I321" s="152">
        <f>+I183</f>
        <v>1803.2620724492267</v>
      </c>
      <c r="J321" s="150">
        <f>(B321+D321+F321+H321)</f>
        <v>3801.088146355212</v>
      </c>
      <c r="K321" s="153">
        <f>(C321+E321+G321+I321)</f>
        <v>13953.125190739658</v>
      </c>
      <c r="L321" s="5"/>
      <c r="M321" s="12"/>
    </row>
    <row r="322" spans="1:13" ht="13.5" thickBot="1">
      <c r="A322" s="5"/>
      <c r="B322" s="154"/>
      <c r="C322" s="114"/>
      <c r="D322" s="155"/>
      <c r="E322" s="156"/>
      <c r="F322" s="114"/>
      <c r="G322" s="114"/>
      <c r="H322" s="157"/>
      <c r="I322" s="158"/>
      <c r="J322" s="16"/>
      <c r="K322" s="17"/>
      <c r="L322" s="5"/>
      <c r="M322" s="12"/>
    </row>
    <row r="323" spans="1:13" ht="12.75">
      <c r="A323" s="5"/>
      <c r="B323" s="5" t="s">
        <v>205</v>
      </c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12"/>
    </row>
    <row r="324" spans="1:13" ht="12.75">
      <c r="A324" s="5"/>
      <c r="B324" s="5" t="s">
        <v>206</v>
      </c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12"/>
    </row>
    <row r="325" spans="1:13" ht="12.75">
      <c r="A325" s="5"/>
      <c r="B325" s="5" t="s">
        <v>207</v>
      </c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12"/>
    </row>
    <row r="326" spans="1:13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12"/>
    </row>
    <row r="327" spans="1:13" ht="13.5" thickBot="1">
      <c r="A327" s="5"/>
      <c r="B327" s="101" t="s">
        <v>201</v>
      </c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12"/>
    </row>
    <row r="328" spans="1:13" ht="12.75">
      <c r="A328" s="5"/>
      <c r="B328" s="159" t="s">
        <v>45</v>
      </c>
      <c r="C328" s="143" t="s">
        <v>110</v>
      </c>
      <c r="D328" s="142" t="s">
        <v>111</v>
      </c>
      <c r="E328" s="143" t="s">
        <v>112</v>
      </c>
      <c r="F328" s="144" t="s">
        <v>113</v>
      </c>
      <c r="G328" s="143" t="s">
        <v>114</v>
      </c>
      <c r="H328" s="145" t="s">
        <v>115</v>
      </c>
      <c r="I328" s="143" t="s">
        <v>114</v>
      </c>
      <c r="J328" s="160" t="s">
        <v>179</v>
      </c>
      <c r="K328" s="161" t="s">
        <v>116</v>
      </c>
      <c r="L328" s="162" t="s">
        <v>180</v>
      </c>
      <c r="M328" s="163"/>
    </row>
    <row r="329" spans="1:13" ht="12.75">
      <c r="A329" s="5"/>
      <c r="B329" s="164" t="s">
        <v>46</v>
      </c>
      <c r="C329" s="57" t="s">
        <v>63</v>
      </c>
      <c r="D329" s="93" t="s">
        <v>64</v>
      </c>
      <c r="E329" s="57" t="s">
        <v>63</v>
      </c>
      <c r="F329" s="26" t="s">
        <v>64</v>
      </c>
      <c r="G329" s="57" t="s">
        <v>63</v>
      </c>
      <c r="H329" s="93" t="s">
        <v>64</v>
      </c>
      <c r="I329" s="57" t="s">
        <v>63</v>
      </c>
      <c r="J329" s="26" t="s">
        <v>64</v>
      </c>
      <c r="K329" s="57" t="s">
        <v>63</v>
      </c>
      <c r="L329" s="59" t="s">
        <v>64</v>
      </c>
      <c r="M329" s="163"/>
    </row>
    <row r="330" spans="1:13" ht="12.75">
      <c r="A330" s="5"/>
      <c r="B330" s="165"/>
      <c r="C330" s="57"/>
      <c r="D330" s="12"/>
      <c r="E330" s="57"/>
      <c r="F330" s="12"/>
      <c r="G330" s="57"/>
      <c r="H330" s="12"/>
      <c r="I330" s="166"/>
      <c r="J330" s="12"/>
      <c r="K330" s="166"/>
      <c r="L330" s="13"/>
      <c r="M330" s="12"/>
    </row>
    <row r="331" spans="1:13" ht="12.75">
      <c r="A331" s="5"/>
      <c r="B331" s="14" t="s">
        <v>69</v>
      </c>
      <c r="C331" s="167">
        <f>+C211</f>
        <v>18.439279660629474</v>
      </c>
      <c r="D331" s="168">
        <f>+C212</f>
        <v>57.14083062931149</v>
      </c>
      <c r="E331" s="167">
        <f>+C246</f>
        <v>176.64767586197044</v>
      </c>
      <c r="F331" s="123">
        <f>+C247</f>
        <v>618.5128754995746</v>
      </c>
      <c r="G331" s="169">
        <f>+C267</f>
        <v>9.972618322047165</v>
      </c>
      <c r="H331" s="79">
        <f>+C268</f>
        <v>42.554714076077424</v>
      </c>
      <c r="I331" s="167"/>
      <c r="J331" s="123"/>
      <c r="K331" s="167"/>
      <c r="L331" s="124"/>
      <c r="M331" s="12"/>
    </row>
    <row r="332" spans="1:13" ht="12.75">
      <c r="A332" s="5"/>
      <c r="B332" s="14" t="s">
        <v>70</v>
      </c>
      <c r="C332" s="167">
        <f>+B211</f>
        <v>7.375711864251788</v>
      </c>
      <c r="D332" s="168">
        <f>+B212</f>
        <v>22.856332251724595</v>
      </c>
      <c r="E332" s="167">
        <f>+B246</f>
        <v>70.65907034478818</v>
      </c>
      <c r="F332" s="123">
        <f>+B247</f>
        <v>247.40515019982982</v>
      </c>
      <c r="G332" s="169">
        <f>+B267</f>
        <v>19.94523664409433</v>
      </c>
      <c r="H332" s="170">
        <f>+B268</f>
        <v>85.10942815215485</v>
      </c>
      <c r="I332" s="167">
        <f>+E286</f>
        <v>11.989626271899736</v>
      </c>
      <c r="J332" s="123">
        <f>+E287</f>
        <v>60.10873574830756</v>
      </c>
      <c r="K332" s="167">
        <f>B308</f>
        <v>1.28</v>
      </c>
      <c r="L332" s="124">
        <f>+B309</f>
        <v>1.28</v>
      </c>
      <c r="M332" s="12"/>
    </row>
    <row r="333" spans="1:13" ht="12.75">
      <c r="A333" s="5"/>
      <c r="B333" s="14" t="s">
        <v>34</v>
      </c>
      <c r="C333" s="167">
        <f>+D211</f>
        <v>2.7658919490944207</v>
      </c>
      <c r="D333" s="168">
        <f>+D212</f>
        <v>8.571124594396723</v>
      </c>
      <c r="E333" s="167">
        <f>+D246</f>
        <v>17.664767586197044</v>
      </c>
      <c r="F333" s="123">
        <f>+D247</f>
        <v>61.851287549957455</v>
      </c>
      <c r="G333" s="169">
        <f>+D267</f>
        <v>4.986309161023582</v>
      </c>
      <c r="H333" s="170">
        <f>+D268</f>
        <v>21.277357038038712</v>
      </c>
      <c r="I333" s="167"/>
      <c r="J333" s="123"/>
      <c r="K333" s="167"/>
      <c r="L333" s="124"/>
      <c r="M333" s="12"/>
    </row>
    <row r="334" spans="1:13" ht="12.75">
      <c r="A334" s="5"/>
      <c r="B334" s="14" t="s">
        <v>35</v>
      </c>
      <c r="C334" s="167">
        <f>+E211</f>
        <v>5.531783898188841</v>
      </c>
      <c r="D334" s="168">
        <f>+E212</f>
        <v>17.142249188793446</v>
      </c>
      <c r="E334" s="167">
        <f>+E246</f>
        <v>52.99430275859113</v>
      </c>
      <c r="F334" s="123">
        <f>+E247</f>
        <v>185.55386264987237</v>
      </c>
      <c r="G334" s="169">
        <f>+E267</f>
        <v>14.958927483070749</v>
      </c>
      <c r="H334" s="170">
        <f>+E268</f>
        <v>63.83207111411614</v>
      </c>
      <c r="I334" s="167"/>
      <c r="J334" s="123"/>
      <c r="K334" s="167"/>
      <c r="L334" s="124"/>
      <c r="M334" s="12"/>
    </row>
    <row r="335" spans="1:13" ht="12.75">
      <c r="A335" s="5"/>
      <c r="B335" s="14" t="s">
        <v>36</v>
      </c>
      <c r="C335" s="167">
        <f>+F211</f>
        <v>3.687855932125894</v>
      </c>
      <c r="D335" s="168">
        <f>+F212</f>
        <v>11.428166125862298</v>
      </c>
      <c r="E335" s="167">
        <f>+F246</f>
        <v>35.32953517239409</v>
      </c>
      <c r="F335" s="123">
        <f>+F247</f>
        <v>123.70257509991491</v>
      </c>
      <c r="G335" s="169">
        <f>+F267</f>
        <v>9.972618322047165</v>
      </c>
      <c r="H335" s="170">
        <f>+F268</f>
        <v>42.554714076077424</v>
      </c>
      <c r="I335" s="167">
        <f>+D286</f>
        <v>11.989626271899736</v>
      </c>
      <c r="J335" s="123">
        <f>+D287</f>
        <v>60.10873574830756</v>
      </c>
      <c r="K335" s="167">
        <f>+C308</f>
        <v>1.28</v>
      </c>
      <c r="L335" s="124">
        <f>+C309</f>
        <v>1.28</v>
      </c>
      <c r="M335" s="12"/>
    </row>
    <row r="336" spans="1:13" ht="12.75">
      <c r="A336" s="5"/>
      <c r="B336" s="14" t="s">
        <v>37</v>
      </c>
      <c r="C336" s="167">
        <f>+G211</f>
        <v>3.687855932125894</v>
      </c>
      <c r="D336" s="168">
        <f>+G212</f>
        <v>11.428166125862298</v>
      </c>
      <c r="E336" s="167">
        <f>+G246</f>
        <v>35.32953517239409</v>
      </c>
      <c r="F336" s="123">
        <f>+G247</f>
        <v>123.70257509991491</v>
      </c>
      <c r="G336" s="169">
        <f>+G267</f>
        <v>9.972618322047165</v>
      </c>
      <c r="H336" s="170">
        <f>+G268</f>
        <v>42.554714076077424</v>
      </c>
      <c r="I336" s="167">
        <f>+C286</f>
        <v>7.993084181266491</v>
      </c>
      <c r="J336" s="123">
        <f>+C287</f>
        <v>40.07249049887171</v>
      </c>
      <c r="K336" s="167">
        <f>+D308</f>
        <v>1.28</v>
      </c>
      <c r="L336" s="124">
        <f>+D309</f>
        <v>1.28</v>
      </c>
      <c r="M336" s="12"/>
    </row>
    <row r="337" spans="1:13" ht="12.75">
      <c r="A337" s="5"/>
      <c r="B337" s="14" t="s">
        <v>38</v>
      </c>
      <c r="C337" s="167"/>
      <c r="D337" s="168"/>
      <c r="E337" s="167"/>
      <c r="F337" s="123"/>
      <c r="G337" s="169">
        <f>+H267</f>
        <v>2.493154580511791</v>
      </c>
      <c r="H337" s="170">
        <f>+H268</f>
        <v>10.638678519019356</v>
      </c>
      <c r="I337" s="167">
        <f>+F286</f>
        <v>7.993084181266491</v>
      </c>
      <c r="J337" s="123">
        <f>+F287</f>
        <v>40.07249049887171</v>
      </c>
      <c r="K337" s="167">
        <f>+E308</f>
        <v>1.28</v>
      </c>
      <c r="L337" s="124">
        <f>+E309</f>
        <v>1.28</v>
      </c>
      <c r="M337" s="12"/>
    </row>
    <row r="338" spans="1:13" ht="12.75">
      <c r="A338" s="5"/>
      <c r="B338" s="14" t="s">
        <v>39</v>
      </c>
      <c r="C338" s="167">
        <f>+I211</f>
        <v>2.7658919490944207</v>
      </c>
      <c r="D338" s="168">
        <f>+I212</f>
        <v>8.571124594396723</v>
      </c>
      <c r="E338" s="167">
        <f>+I246</f>
        <v>35.32953517239409</v>
      </c>
      <c r="F338" s="123">
        <f>+I247</f>
        <v>123.70257509991491</v>
      </c>
      <c r="G338" s="169">
        <f>+I267</f>
        <v>7.479463741535374</v>
      </c>
      <c r="H338" s="170">
        <f>+I268</f>
        <v>31.91603555705807</v>
      </c>
      <c r="I338" s="167"/>
      <c r="J338" s="123"/>
      <c r="K338" s="167"/>
      <c r="L338" s="124"/>
      <c r="M338" s="12"/>
    </row>
    <row r="339" spans="1:13" ht="12.75">
      <c r="A339" s="5"/>
      <c r="B339" s="14"/>
      <c r="C339" s="171"/>
      <c r="D339" s="168"/>
      <c r="E339" s="167"/>
      <c r="F339" s="123"/>
      <c r="G339" s="167"/>
      <c r="H339" s="172"/>
      <c r="I339" s="167"/>
      <c r="J339" s="123"/>
      <c r="K339" s="173"/>
      <c r="L339" s="174"/>
      <c r="M339" s="12"/>
    </row>
    <row r="340" spans="1:13" ht="13.5" thickBot="1">
      <c r="A340" s="5"/>
      <c r="B340" s="37" t="s">
        <v>3</v>
      </c>
      <c r="C340" s="175">
        <f aca="true" t="shared" si="18" ref="C340:L340">SUM(C331:C339)</f>
        <v>44.25427118551073</v>
      </c>
      <c r="D340" s="175">
        <f t="shared" si="18"/>
        <v>137.13799351034757</v>
      </c>
      <c r="E340" s="175">
        <f t="shared" si="18"/>
        <v>423.95442206872906</v>
      </c>
      <c r="F340" s="175">
        <f t="shared" si="18"/>
        <v>1484.4309011989787</v>
      </c>
      <c r="G340" s="175">
        <f t="shared" si="18"/>
        <v>79.78094657637732</v>
      </c>
      <c r="H340" s="175">
        <f t="shared" si="18"/>
        <v>340.4377126086194</v>
      </c>
      <c r="I340" s="175">
        <f t="shared" si="18"/>
        <v>39.965420906332454</v>
      </c>
      <c r="J340" s="175">
        <f t="shared" si="18"/>
        <v>200.36245249435854</v>
      </c>
      <c r="K340" s="175">
        <f t="shared" si="18"/>
        <v>5.12</v>
      </c>
      <c r="L340" s="176">
        <f t="shared" si="18"/>
        <v>5.12</v>
      </c>
      <c r="M340" s="70"/>
    </row>
    <row r="341" spans="1:13" ht="12.75">
      <c r="A341" s="5"/>
      <c r="B341" s="70"/>
      <c r="C341" s="123"/>
      <c r="D341" s="123"/>
      <c r="E341" s="123"/>
      <c r="F341" s="123"/>
      <c r="G341" s="123"/>
      <c r="H341" s="123"/>
      <c r="I341" s="123"/>
      <c r="J341" s="123"/>
      <c r="K341" s="123"/>
      <c r="L341" s="123"/>
      <c r="M341" s="70"/>
    </row>
    <row r="342" spans="1:13" ht="13.5" thickBot="1">
      <c r="A342" s="5"/>
      <c r="B342" s="101" t="s">
        <v>202</v>
      </c>
      <c r="C342" s="47"/>
      <c r="D342" s="47"/>
      <c r="E342" s="177"/>
      <c r="F342" s="123"/>
      <c r="G342" s="123"/>
      <c r="H342" s="123"/>
      <c r="I342" s="123"/>
      <c r="J342" s="123"/>
      <c r="K342" s="123"/>
      <c r="L342" s="123"/>
      <c r="M342" s="70"/>
    </row>
    <row r="343" spans="1:13" ht="12.75">
      <c r="A343" s="5"/>
      <c r="B343" s="159" t="s">
        <v>45</v>
      </c>
      <c r="C343" s="178" t="s">
        <v>74</v>
      </c>
      <c r="D343" s="162"/>
      <c r="E343" s="123"/>
      <c r="F343" s="123"/>
      <c r="G343" s="123"/>
      <c r="H343" s="123"/>
      <c r="I343" s="123"/>
      <c r="J343" s="123"/>
      <c r="K343" s="123"/>
      <c r="L343" s="123"/>
      <c r="M343" s="70"/>
    </row>
    <row r="344" spans="1:13" ht="12.75">
      <c r="A344" s="5"/>
      <c r="B344" s="164" t="s">
        <v>46</v>
      </c>
      <c r="C344" s="57" t="s">
        <v>63</v>
      </c>
      <c r="D344" s="59" t="s">
        <v>64</v>
      </c>
      <c r="E344" s="123"/>
      <c r="F344" s="123"/>
      <c r="G344" s="123"/>
      <c r="H344" s="123"/>
      <c r="I344" s="123"/>
      <c r="J344" s="123"/>
      <c r="K344" s="123"/>
      <c r="L344" s="123"/>
      <c r="M344" s="70"/>
    </row>
    <row r="345" spans="1:13" ht="12.75">
      <c r="A345" s="5"/>
      <c r="B345" s="165"/>
      <c r="C345" s="57"/>
      <c r="D345" s="13"/>
      <c r="E345" s="123"/>
      <c r="F345" s="123"/>
      <c r="G345" s="123"/>
      <c r="H345" s="123"/>
      <c r="I345" s="123"/>
      <c r="J345" s="123"/>
      <c r="K345" s="123"/>
      <c r="L345" s="123"/>
      <c r="M345" s="70"/>
    </row>
    <row r="346" spans="1:13" ht="12.75">
      <c r="A346" s="5"/>
      <c r="B346" s="14" t="s">
        <v>69</v>
      </c>
      <c r="C346" s="167">
        <f aca="true" t="shared" si="19" ref="C346:D353">(C331+E331+G331+I331+K331)</f>
        <v>205.05957384464708</v>
      </c>
      <c r="D346" s="124">
        <f t="shared" si="19"/>
        <v>718.2084202049635</v>
      </c>
      <c r="E346" s="123"/>
      <c r="F346" s="123"/>
      <c r="G346" s="123"/>
      <c r="H346" s="123"/>
      <c r="I346" s="123"/>
      <c r="J346" s="123"/>
      <c r="K346" s="123"/>
      <c r="L346" s="123"/>
      <c r="M346" s="70"/>
    </row>
    <row r="347" spans="1:13" ht="12.75">
      <c r="A347" s="5"/>
      <c r="B347" s="14" t="s">
        <v>70</v>
      </c>
      <c r="C347" s="167">
        <f t="shared" si="19"/>
        <v>111.24964512503402</v>
      </c>
      <c r="D347" s="124">
        <f t="shared" si="19"/>
        <v>416.7596463520168</v>
      </c>
      <c r="E347" s="123"/>
      <c r="F347" s="123"/>
      <c r="G347" s="123"/>
      <c r="H347" s="123"/>
      <c r="I347" s="123"/>
      <c r="J347" s="123"/>
      <c r="K347" s="123"/>
      <c r="L347" s="123"/>
      <c r="M347" s="70"/>
    </row>
    <row r="348" spans="1:13" ht="12.75">
      <c r="A348" s="5"/>
      <c r="B348" s="14" t="s">
        <v>34</v>
      </c>
      <c r="C348" s="167">
        <f t="shared" si="19"/>
        <v>25.416968696315045</v>
      </c>
      <c r="D348" s="124">
        <f t="shared" si="19"/>
        <v>91.6997691823929</v>
      </c>
      <c r="E348" s="123"/>
      <c r="F348" s="123"/>
      <c r="G348" s="123"/>
      <c r="H348" s="123"/>
      <c r="I348" s="123"/>
      <c r="J348" s="123"/>
      <c r="K348" s="123"/>
      <c r="L348" s="123"/>
      <c r="M348" s="70"/>
    </row>
    <row r="349" spans="1:13" ht="12.75">
      <c r="A349" s="5"/>
      <c r="B349" s="14" t="s">
        <v>35</v>
      </c>
      <c r="C349" s="167">
        <f t="shared" si="19"/>
        <v>73.48501413985072</v>
      </c>
      <c r="D349" s="124">
        <f t="shared" si="19"/>
        <v>266.52818295278195</v>
      </c>
      <c r="E349" s="123"/>
      <c r="F349" s="123"/>
      <c r="G349" s="123"/>
      <c r="H349" s="123"/>
      <c r="I349" s="123"/>
      <c r="J349" s="123"/>
      <c r="K349" s="123"/>
      <c r="L349" s="123"/>
      <c r="M349" s="70"/>
    </row>
    <row r="350" spans="1:13" ht="12.75">
      <c r="A350" s="5"/>
      <c r="B350" s="14" t="s">
        <v>36</v>
      </c>
      <c r="C350" s="167">
        <f t="shared" si="19"/>
        <v>62.25963569846688</v>
      </c>
      <c r="D350" s="124">
        <f t="shared" si="19"/>
        <v>239.0741910501622</v>
      </c>
      <c r="E350" s="123"/>
      <c r="F350" s="123"/>
      <c r="G350" s="123"/>
      <c r="H350" s="123"/>
      <c r="I350" s="123"/>
      <c r="J350" s="123"/>
      <c r="K350" s="123"/>
      <c r="L350" s="123"/>
      <c r="M350" s="70"/>
    </row>
    <row r="351" spans="1:13" ht="12.75">
      <c r="A351" s="5"/>
      <c r="B351" s="14" t="s">
        <v>37</v>
      </c>
      <c r="C351" s="167">
        <f t="shared" si="19"/>
        <v>58.26309360783363</v>
      </c>
      <c r="D351" s="124">
        <f t="shared" si="19"/>
        <v>219.03794580072633</v>
      </c>
      <c r="E351" s="123"/>
      <c r="F351" s="123"/>
      <c r="G351" s="123"/>
      <c r="H351" s="123"/>
      <c r="I351" s="123"/>
      <c r="J351" s="123"/>
      <c r="K351" s="123"/>
      <c r="L351" s="123"/>
      <c r="M351" s="70"/>
    </row>
    <row r="352" spans="1:13" ht="12.75">
      <c r="A352" s="5"/>
      <c r="B352" s="14" t="s">
        <v>38</v>
      </c>
      <c r="C352" s="167">
        <f t="shared" si="19"/>
        <v>11.76623876177828</v>
      </c>
      <c r="D352" s="124">
        <f t="shared" si="19"/>
        <v>51.99116901789107</v>
      </c>
      <c r="E352" s="123"/>
      <c r="F352" s="123"/>
      <c r="G352" s="123"/>
      <c r="H352" s="123"/>
      <c r="I352" s="123"/>
      <c r="J352" s="123"/>
      <c r="K352" s="123"/>
      <c r="L352" s="123"/>
      <c r="M352" s="70"/>
    </row>
    <row r="353" spans="1:13" ht="12.75">
      <c r="A353" s="5"/>
      <c r="B353" s="14" t="s">
        <v>39</v>
      </c>
      <c r="C353" s="167">
        <f t="shared" si="19"/>
        <v>45.57489086302389</v>
      </c>
      <c r="D353" s="124">
        <f t="shared" si="19"/>
        <v>164.1897352513697</v>
      </c>
      <c r="E353" s="123"/>
      <c r="F353" s="123"/>
      <c r="G353" s="123"/>
      <c r="H353" s="123"/>
      <c r="I353" s="123"/>
      <c r="J353" s="123"/>
      <c r="K353" s="123"/>
      <c r="L353" s="123"/>
      <c r="M353" s="70"/>
    </row>
    <row r="354" spans="1:13" ht="12.75">
      <c r="A354" s="5"/>
      <c r="B354" s="14"/>
      <c r="C354" s="167"/>
      <c r="D354" s="124"/>
      <c r="E354" s="123"/>
      <c r="F354" s="123"/>
      <c r="G354" s="123"/>
      <c r="H354" s="123"/>
      <c r="I354" s="123"/>
      <c r="J354" s="123"/>
      <c r="K354" s="123"/>
      <c r="L354" s="123"/>
      <c r="M354" s="70"/>
    </row>
    <row r="355" spans="1:13" ht="12.75">
      <c r="A355" s="5"/>
      <c r="B355" s="14"/>
      <c r="C355" s="167"/>
      <c r="D355" s="124"/>
      <c r="E355" s="123"/>
      <c r="F355" s="123"/>
      <c r="G355" s="123"/>
      <c r="H355" s="123"/>
      <c r="I355" s="123"/>
      <c r="J355" s="123"/>
      <c r="K355" s="123"/>
      <c r="L355" s="123"/>
      <c r="M355" s="70"/>
    </row>
    <row r="356" spans="1:13" ht="13.5" thickBot="1">
      <c r="A356" s="5"/>
      <c r="B356" s="37" t="s">
        <v>3</v>
      </c>
      <c r="C356" s="175">
        <f>SUM(C346:C355)</f>
        <v>593.0750607369495</v>
      </c>
      <c r="D356" s="179">
        <f>SUM(D346:D355)</f>
        <v>2167.4890598123043</v>
      </c>
      <c r="E356" s="123"/>
      <c r="F356" s="123"/>
      <c r="G356" s="123"/>
      <c r="H356" s="123"/>
      <c r="I356" s="123"/>
      <c r="J356" s="123"/>
      <c r="K356" s="123"/>
      <c r="L356" s="123"/>
      <c r="M356" s="70"/>
    </row>
    <row r="357" spans="1:13" ht="13.5" thickBot="1">
      <c r="A357" s="5"/>
      <c r="B357" s="70"/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70"/>
    </row>
    <row r="358" spans="1:13" ht="12.75">
      <c r="A358" s="5"/>
      <c r="B358" s="101" t="s">
        <v>203</v>
      </c>
      <c r="C358" s="47"/>
      <c r="D358" s="47"/>
      <c r="E358" s="47"/>
      <c r="F358" s="47"/>
      <c r="G358" s="47"/>
      <c r="H358" s="47"/>
      <c r="I358" s="8" t="s">
        <v>121</v>
      </c>
      <c r="J358" s="180"/>
      <c r="K358" s="5"/>
      <c r="L358" s="5"/>
      <c r="M358" s="70"/>
    </row>
    <row r="359" spans="1:13" ht="13.5" thickBot="1">
      <c r="A359" s="5"/>
      <c r="B359" s="101"/>
      <c r="C359" s="47"/>
      <c r="D359" s="47"/>
      <c r="E359" s="47"/>
      <c r="F359" s="47"/>
      <c r="G359" s="47"/>
      <c r="H359" s="47"/>
      <c r="I359" s="181" t="s">
        <v>204</v>
      </c>
      <c r="J359" s="182"/>
      <c r="K359" s="5"/>
      <c r="L359" s="5"/>
      <c r="M359" s="70"/>
    </row>
    <row r="360" spans="1:13" ht="12.75">
      <c r="A360" s="5"/>
      <c r="B360" s="159" t="s">
        <v>45</v>
      </c>
      <c r="C360" s="143" t="s">
        <v>110</v>
      </c>
      <c r="D360" s="142" t="s">
        <v>111</v>
      </c>
      <c r="E360" s="143" t="s">
        <v>114</v>
      </c>
      <c r="F360" s="145" t="s">
        <v>115</v>
      </c>
      <c r="G360" s="178" t="s">
        <v>74</v>
      </c>
      <c r="H360" s="160"/>
      <c r="I360" s="183"/>
      <c r="J360" s="184"/>
      <c r="K360" s="163"/>
      <c r="L360" s="70"/>
      <c r="M360" s="70"/>
    </row>
    <row r="361" spans="1:13" ht="12.75">
      <c r="A361" s="5"/>
      <c r="B361" s="164" t="s">
        <v>46</v>
      </c>
      <c r="C361" s="57" t="s">
        <v>63</v>
      </c>
      <c r="D361" s="93" t="s">
        <v>64</v>
      </c>
      <c r="E361" s="57" t="s">
        <v>63</v>
      </c>
      <c r="F361" s="26" t="s">
        <v>64</v>
      </c>
      <c r="G361" s="57" t="s">
        <v>63</v>
      </c>
      <c r="H361" s="26" t="s">
        <v>64</v>
      </c>
      <c r="I361" s="108" t="s">
        <v>63</v>
      </c>
      <c r="J361" s="59" t="s">
        <v>64</v>
      </c>
      <c r="K361" s="26"/>
      <c r="L361" s="26"/>
      <c r="M361" s="70"/>
    </row>
    <row r="362" spans="1:13" ht="12.75">
      <c r="A362" s="5"/>
      <c r="B362" s="165"/>
      <c r="C362" s="57"/>
      <c r="D362" s="12"/>
      <c r="E362" s="57"/>
      <c r="F362" s="12"/>
      <c r="G362" s="57"/>
      <c r="H362" s="12"/>
      <c r="I362" s="108"/>
      <c r="J362" s="13"/>
      <c r="K362" s="12"/>
      <c r="L362" s="12"/>
      <c r="M362" s="70"/>
    </row>
    <row r="363" spans="1:13" ht="12.75">
      <c r="A363" s="5"/>
      <c r="B363" s="14" t="s">
        <v>69</v>
      </c>
      <c r="C363" s="167">
        <f>+F220</f>
        <v>3.4323046730599325</v>
      </c>
      <c r="D363" s="168">
        <f>+F221</f>
        <v>6.864609346119865</v>
      </c>
      <c r="E363" s="167">
        <f>+F276</f>
        <v>9.248315643486919</v>
      </c>
      <c r="F363" s="123">
        <f>+F277</f>
        <v>25.806748215383877</v>
      </c>
      <c r="G363" s="169">
        <f>(C363+E363)</f>
        <v>12.68062031654685</v>
      </c>
      <c r="H363" s="79">
        <f>(D363+F363)</f>
        <v>32.67135756150374</v>
      </c>
      <c r="I363" s="185">
        <f aca="true" t="shared" si="20" ref="I363:J370">(C346+G363)</f>
        <v>217.74019416119393</v>
      </c>
      <c r="J363" s="80">
        <f t="shared" si="20"/>
        <v>750.8797777664673</v>
      </c>
      <c r="K363" s="44"/>
      <c r="L363" s="44"/>
      <c r="M363" s="70"/>
    </row>
    <row r="364" spans="1:13" ht="12.75">
      <c r="A364" s="5"/>
      <c r="B364" s="14" t="s">
        <v>70</v>
      </c>
      <c r="C364" s="167">
        <f>+C220</f>
        <v>0.34323046730599327</v>
      </c>
      <c r="D364" s="168">
        <f>+C221</f>
        <v>0.6864609346119865</v>
      </c>
      <c r="E364" s="167">
        <f>+G276</f>
        <v>18.496631286973837</v>
      </c>
      <c r="F364" s="123">
        <f>+G277</f>
        <v>51.61349643076775</v>
      </c>
      <c r="G364" s="169">
        <f>(C364+E364)</f>
        <v>18.83986175427983</v>
      </c>
      <c r="H364" s="79">
        <f>(D364+F364)</f>
        <v>52.29995736537974</v>
      </c>
      <c r="I364" s="185">
        <f t="shared" si="20"/>
        <v>130.08950687931386</v>
      </c>
      <c r="J364" s="80">
        <f t="shared" si="20"/>
        <v>469.0596037173965</v>
      </c>
      <c r="K364" s="44"/>
      <c r="L364" s="44"/>
      <c r="M364" s="70"/>
    </row>
    <row r="365" spans="1:13" ht="12.75">
      <c r="A365" s="5"/>
      <c r="B365" s="14" t="s">
        <v>34</v>
      </c>
      <c r="C365" s="167"/>
      <c r="D365" s="168"/>
      <c r="E365" s="167"/>
      <c r="F365" s="123"/>
      <c r="G365" s="169"/>
      <c r="H365" s="79"/>
      <c r="I365" s="185">
        <f t="shared" si="20"/>
        <v>25.416968696315045</v>
      </c>
      <c r="J365" s="80">
        <f t="shared" si="20"/>
        <v>91.6997691823929</v>
      </c>
      <c r="K365" s="44"/>
      <c r="L365" s="44"/>
      <c r="M365" s="70"/>
    </row>
    <row r="366" spans="1:13" ht="12.75">
      <c r="A366" s="5"/>
      <c r="B366" s="14" t="s">
        <v>35</v>
      </c>
      <c r="C366" s="167"/>
      <c r="D366" s="168"/>
      <c r="E366" s="167"/>
      <c r="F366" s="123"/>
      <c r="G366" s="169"/>
      <c r="H366" s="79"/>
      <c r="I366" s="185">
        <f t="shared" si="20"/>
        <v>73.48501413985072</v>
      </c>
      <c r="J366" s="80">
        <f t="shared" si="20"/>
        <v>266.52818295278195</v>
      </c>
      <c r="K366" s="44"/>
      <c r="L366" s="44"/>
      <c r="M366" s="70"/>
    </row>
    <row r="367" spans="1:13" ht="12.75">
      <c r="A367" s="5"/>
      <c r="B367" s="14" t="s">
        <v>36</v>
      </c>
      <c r="C367" s="167">
        <f>+E220</f>
        <v>0.22882031153732882</v>
      </c>
      <c r="D367" s="168">
        <f>+E221</f>
        <v>0.45764062307465764</v>
      </c>
      <c r="E367" s="167">
        <f>+E276</f>
        <v>6.165543762324613</v>
      </c>
      <c r="F367" s="123">
        <f>+E277</f>
        <v>17.204498810255917</v>
      </c>
      <c r="G367" s="169">
        <f aca="true" t="shared" si="21" ref="G367:H370">(C367+E367)</f>
        <v>6.394364073861942</v>
      </c>
      <c r="H367" s="79">
        <f t="shared" si="21"/>
        <v>17.662139433330573</v>
      </c>
      <c r="I367" s="185">
        <f t="shared" si="20"/>
        <v>68.65399977232882</v>
      </c>
      <c r="J367" s="80">
        <f t="shared" si="20"/>
        <v>256.7363304834928</v>
      </c>
      <c r="K367" s="44"/>
      <c r="L367" s="44"/>
      <c r="M367" s="70"/>
    </row>
    <row r="368" spans="1:13" ht="12.75">
      <c r="A368" s="5"/>
      <c r="B368" s="14" t="s">
        <v>37</v>
      </c>
      <c r="C368" s="167"/>
      <c r="D368" s="168"/>
      <c r="E368" s="167">
        <f>+C276</f>
        <v>4.624157821743459</v>
      </c>
      <c r="F368" s="123">
        <f>+C277</f>
        <v>12.903374107691938</v>
      </c>
      <c r="G368" s="169">
        <f t="shared" si="21"/>
        <v>4.624157821743459</v>
      </c>
      <c r="H368" s="79">
        <f t="shared" si="21"/>
        <v>12.903374107691938</v>
      </c>
      <c r="I368" s="185">
        <f t="shared" si="20"/>
        <v>62.88725142957709</v>
      </c>
      <c r="J368" s="80">
        <f t="shared" si="20"/>
        <v>231.94131990841828</v>
      </c>
      <c r="K368" s="44"/>
      <c r="L368" s="44"/>
      <c r="M368" s="70"/>
    </row>
    <row r="369" spans="1:13" ht="12.75">
      <c r="A369" s="5"/>
      <c r="B369" s="14" t="s">
        <v>38</v>
      </c>
      <c r="C369" s="167"/>
      <c r="D369" s="168"/>
      <c r="E369" s="167">
        <f>+H276</f>
        <v>4.624157821743459</v>
      </c>
      <c r="F369" s="123">
        <f>+H277</f>
        <v>12.903374107691938</v>
      </c>
      <c r="G369" s="169">
        <f t="shared" si="21"/>
        <v>4.624157821743459</v>
      </c>
      <c r="H369" s="79">
        <f t="shared" si="21"/>
        <v>12.903374107691938</v>
      </c>
      <c r="I369" s="185">
        <f t="shared" si="20"/>
        <v>16.390396583521742</v>
      </c>
      <c r="J369" s="80">
        <f t="shared" si="20"/>
        <v>64.894543125583</v>
      </c>
      <c r="K369" s="44"/>
      <c r="L369" s="44"/>
      <c r="M369" s="70"/>
    </row>
    <row r="370" spans="1:13" ht="12.75">
      <c r="A370" s="5"/>
      <c r="B370" s="14" t="s">
        <v>39</v>
      </c>
      <c r="C370" s="167">
        <f>+D220</f>
        <v>0.11441015576866441</v>
      </c>
      <c r="D370" s="168">
        <f>+D221</f>
        <v>0.22882031153732882</v>
      </c>
      <c r="E370" s="167">
        <f>D276</f>
        <v>3.0827718811623064</v>
      </c>
      <c r="F370" s="123">
        <f>+D277</f>
        <v>8.602249405127958</v>
      </c>
      <c r="G370" s="169">
        <f t="shared" si="21"/>
        <v>3.197182036930971</v>
      </c>
      <c r="H370" s="79">
        <f t="shared" si="21"/>
        <v>8.831069716665287</v>
      </c>
      <c r="I370" s="185">
        <f t="shared" si="20"/>
        <v>48.77207289995486</v>
      </c>
      <c r="J370" s="80">
        <f t="shared" si="20"/>
        <v>173.020804968035</v>
      </c>
      <c r="K370" s="44"/>
      <c r="L370" s="44"/>
      <c r="M370" s="70"/>
    </row>
    <row r="371" spans="1:13" ht="12.75">
      <c r="A371" s="5"/>
      <c r="B371" s="14"/>
      <c r="C371" s="171"/>
      <c r="D371" s="168"/>
      <c r="E371" s="167"/>
      <c r="F371" s="123"/>
      <c r="G371" s="167"/>
      <c r="H371" s="186"/>
      <c r="I371" s="185"/>
      <c r="J371" s="187"/>
      <c r="K371" s="44"/>
      <c r="L371" s="44"/>
      <c r="M371" s="70"/>
    </row>
    <row r="372" spans="1:13" ht="13.5" thickBot="1">
      <c r="A372" s="5"/>
      <c r="B372" s="37" t="s">
        <v>3</v>
      </c>
      <c r="C372" s="175">
        <f aca="true" t="shared" si="22" ref="C372:J372">SUM(C363:C371)</f>
        <v>4.118765607671919</v>
      </c>
      <c r="D372" s="175">
        <f t="shared" si="22"/>
        <v>8.237531215343838</v>
      </c>
      <c r="E372" s="175">
        <f t="shared" si="22"/>
        <v>46.24157821743459</v>
      </c>
      <c r="F372" s="175">
        <f t="shared" si="22"/>
        <v>129.0337410769194</v>
      </c>
      <c r="G372" s="175">
        <f t="shared" si="22"/>
        <v>50.36034382510651</v>
      </c>
      <c r="H372" s="175">
        <f t="shared" si="22"/>
        <v>137.27127229226323</v>
      </c>
      <c r="I372" s="188">
        <f t="shared" si="22"/>
        <v>643.435404562056</v>
      </c>
      <c r="J372" s="133">
        <f t="shared" si="22"/>
        <v>2304.7603321045676</v>
      </c>
      <c r="K372" s="44"/>
      <c r="L372" s="44"/>
      <c r="M372" s="70"/>
    </row>
    <row r="373" spans="1:13" ht="12.75">
      <c r="A373" s="5"/>
      <c r="B373" s="70"/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70"/>
    </row>
    <row r="374" spans="1:13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12"/>
    </row>
    <row r="375" spans="1:13" ht="13.5" thickBot="1">
      <c r="A375" s="5"/>
      <c r="B375" s="101" t="s">
        <v>190</v>
      </c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5"/>
    </row>
    <row r="376" spans="1:13" ht="12.75">
      <c r="A376" s="5"/>
      <c r="B376" s="159" t="s">
        <v>45</v>
      </c>
      <c r="C376" s="143" t="s">
        <v>110</v>
      </c>
      <c r="D376" s="142" t="s">
        <v>111</v>
      </c>
      <c r="E376" s="143" t="s">
        <v>112</v>
      </c>
      <c r="F376" s="144" t="s">
        <v>113</v>
      </c>
      <c r="G376" s="143" t="s">
        <v>114</v>
      </c>
      <c r="H376" s="145" t="s">
        <v>115</v>
      </c>
      <c r="I376" s="143" t="s">
        <v>114</v>
      </c>
      <c r="J376" s="145" t="s">
        <v>179</v>
      </c>
      <c r="K376" s="178" t="s">
        <v>119</v>
      </c>
      <c r="L376" s="146"/>
      <c r="M376" s="5"/>
    </row>
    <row r="377" spans="1:13" ht="12.75">
      <c r="A377" s="5"/>
      <c r="B377" s="164" t="s">
        <v>46</v>
      </c>
      <c r="C377" s="147" t="s">
        <v>63</v>
      </c>
      <c r="D377" s="148" t="s">
        <v>64</v>
      </c>
      <c r="E377" s="26" t="s">
        <v>63</v>
      </c>
      <c r="F377" s="26" t="s">
        <v>64</v>
      </c>
      <c r="G377" s="147" t="s">
        <v>63</v>
      </c>
      <c r="H377" s="148" t="s">
        <v>64</v>
      </c>
      <c r="I377" s="147" t="s">
        <v>63</v>
      </c>
      <c r="J377" s="148" t="s">
        <v>64</v>
      </c>
      <c r="K377" s="26" t="s">
        <v>63</v>
      </c>
      <c r="L377" s="59" t="s">
        <v>64</v>
      </c>
      <c r="M377" s="5"/>
    </row>
    <row r="378" spans="1:13" ht="12.75">
      <c r="A378" s="5"/>
      <c r="B378" s="14"/>
      <c r="C378" s="57"/>
      <c r="D378" s="93"/>
      <c r="E378" s="26"/>
      <c r="F378" s="12"/>
      <c r="G378" s="166"/>
      <c r="H378" s="189"/>
      <c r="I378" s="166"/>
      <c r="J378" s="189"/>
      <c r="K378" s="12"/>
      <c r="L378" s="13"/>
      <c r="M378" s="5"/>
    </row>
    <row r="379" spans="1:13" ht="12.75">
      <c r="A379" s="5"/>
      <c r="B379" s="190" t="s">
        <v>69</v>
      </c>
      <c r="C379" s="191">
        <f aca="true" t="shared" si="23" ref="C379:C384">(C331/$B$321)</f>
        <v>0.05296296296296296</v>
      </c>
      <c r="D379" s="192">
        <f aca="true" t="shared" si="24" ref="D379:D384">(D331/$C$321)</f>
        <v>0.05296296296296296</v>
      </c>
      <c r="E379" s="1">
        <f aca="true" t="shared" si="25" ref="E379:J384">(E331/D$321)</f>
        <v>0.06355555555555553</v>
      </c>
      <c r="F379" s="1">
        <f t="shared" si="25"/>
        <v>0.06355555555555559</v>
      </c>
      <c r="G379" s="191">
        <f t="shared" si="25"/>
        <v>0.03177777777777777</v>
      </c>
      <c r="H379" s="192">
        <f t="shared" si="25"/>
        <v>0.03177777777777778</v>
      </c>
      <c r="I379" s="191"/>
      <c r="J379" s="192"/>
      <c r="K379" s="1">
        <f aca="true" t="shared" si="26" ref="K379:L386">(C379+E379+G379+I379)</f>
        <v>0.14829629629629626</v>
      </c>
      <c r="L379" s="193">
        <f t="shared" si="26"/>
        <v>0.14829629629629631</v>
      </c>
      <c r="M379" s="5"/>
    </row>
    <row r="380" spans="1:13" ht="12.75">
      <c r="A380" s="5"/>
      <c r="B380" s="14" t="s">
        <v>70</v>
      </c>
      <c r="C380" s="191">
        <f t="shared" si="23"/>
        <v>0.021185185185185182</v>
      </c>
      <c r="D380" s="192">
        <f t="shared" si="24"/>
        <v>0.021185185185185185</v>
      </c>
      <c r="E380" s="1">
        <f t="shared" si="25"/>
        <v>0.025422222222222214</v>
      </c>
      <c r="F380" s="1">
        <f t="shared" si="25"/>
        <v>0.025422222222222228</v>
      </c>
      <c r="G380" s="191">
        <f t="shared" si="25"/>
        <v>0.06355555555555555</v>
      </c>
      <c r="H380" s="192">
        <f t="shared" si="25"/>
        <v>0.06355555555555556</v>
      </c>
      <c r="I380" s="191">
        <f t="shared" si="25"/>
        <v>0.03333333333333333</v>
      </c>
      <c r="J380" s="192">
        <f t="shared" si="25"/>
        <v>0.03333333333333333</v>
      </c>
      <c r="K380" s="1">
        <f t="shared" si="26"/>
        <v>0.14349629629629626</v>
      </c>
      <c r="L380" s="193">
        <f t="shared" si="26"/>
        <v>0.14349629629629632</v>
      </c>
      <c r="M380" s="5"/>
    </row>
    <row r="381" spans="1:13" ht="12.75">
      <c r="A381" s="5"/>
      <c r="B381" s="14" t="s">
        <v>34</v>
      </c>
      <c r="C381" s="191">
        <f t="shared" si="23"/>
        <v>0.007944444444444443</v>
      </c>
      <c r="D381" s="192">
        <f t="shared" si="24"/>
        <v>0.007944444444444445</v>
      </c>
      <c r="E381" s="1">
        <f t="shared" si="25"/>
        <v>0.0063555555555555535</v>
      </c>
      <c r="F381" s="1">
        <f t="shared" si="25"/>
        <v>0.006355555555555557</v>
      </c>
      <c r="G381" s="191">
        <f t="shared" si="25"/>
        <v>0.015888888888888886</v>
      </c>
      <c r="H381" s="192">
        <f t="shared" si="25"/>
        <v>0.01588888888888889</v>
      </c>
      <c r="I381" s="191"/>
      <c r="J381" s="192"/>
      <c r="K381" s="1">
        <f t="shared" si="26"/>
        <v>0.030188888888888883</v>
      </c>
      <c r="L381" s="193">
        <f t="shared" si="26"/>
        <v>0.03018888888888889</v>
      </c>
      <c r="M381" s="5"/>
    </row>
    <row r="382" spans="1:13" ht="12.75">
      <c r="A382" s="5"/>
      <c r="B382" s="14" t="s">
        <v>35</v>
      </c>
      <c r="C382" s="191">
        <f t="shared" si="23"/>
        <v>0.015888888888888886</v>
      </c>
      <c r="D382" s="192">
        <f t="shared" si="24"/>
        <v>0.01588888888888889</v>
      </c>
      <c r="E382" s="1">
        <f t="shared" si="25"/>
        <v>0.01906666666666666</v>
      </c>
      <c r="F382" s="1">
        <f t="shared" si="25"/>
        <v>0.019066666666666673</v>
      </c>
      <c r="G382" s="191">
        <f t="shared" si="25"/>
        <v>0.04766666666666667</v>
      </c>
      <c r="H382" s="192">
        <f t="shared" si="25"/>
        <v>0.04766666666666668</v>
      </c>
      <c r="I382" s="191"/>
      <c r="J382" s="192"/>
      <c r="K382" s="1">
        <f t="shared" si="26"/>
        <v>0.08262222222222221</v>
      </c>
      <c r="L382" s="193">
        <f t="shared" si="26"/>
        <v>0.08262222222222224</v>
      </c>
      <c r="M382" s="5"/>
    </row>
    <row r="383" spans="1:13" ht="12.75">
      <c r="A383" s="5"/>
      <c r="B383" s="14" t="s">
        <v>36</v>
      </c>
      <c r="C383" s="191">
        <f t="shared" si="23"/>
        <v>0.010592592592592591</v>
      </c>
      <c r="D383" s="192">
        <f t="shared" si="24"/>
        <v>0.010592592592592593</v>
      </c>
      <c r="E383" s="1">
        <f t="shared" si="25"/>
        <v>0.012711111111111107</v>
      </c>
      <c r="F383" s="1">
        <f t="shared" si="25"/>
        <v>0.012711111111111114</v>
      </c>
      <c r="G383" s="191">
        <f t="shared" si="25"/>
        <v>0.03177777777777777</v>
      </c>
      <c r="H383" s="192">
        <f t="shared" si="25"/>
        <v>0.03177777777777778</v>
      </c>
      <c r="I383" s="191">
        <f t="shared" si="25"/>
        <v>0.03333333333333333</v>
      </c>
      <c r="J383" s="192">
        <f t="shared" si="25"/>
        <v>0.03333333333333333</v>
      </c>
      <c r="K383" s="1">
        <f t="shared" si="26"/>
        <v>0.08841481481481481</v>
      </c>
      <c r="L383" s="193">
        <f t="shared" si="26"/>
        <v>0.08841481481481482</v>
      </c>
      <c r="M383" s="5"/>
    </row>
    <row r="384" spans="1:13" ht="12.75">
      <c r="A384" s="5"/>
      <c r="B384" s="14" t="s">
        <v>37</v>
      </c>
      <c r="C384" s="191">
        <f t="shared" si="23"/>
        <v>0.010592592592592591</v>
      </c>
      <c r="D384" s="192">
        <f t="shared" si="24"/>
        <v>0.010592592592592593</v>
      </c>
      <c r="E384" s="1">
        <f t="shared" si="25"/>
        <v>0.012711111111111107</v>
      </c>
      <c r="F384" s="1">
        <f t="shared" si="25"/>
        <v>0.012711111111111114</v>
      </c>
      <c r="G384" s="191">
        <f t="shared" si="25"/>
        <v>0.03177777777777777</v>
      </c>
      <c r="H384" s="192">
        <f t="shared" si="25"/>
        <v>0.03177777777777778</v>
      </c>
      <c r="I384" s="191">
        <f t="shared" si="25"/>
        <v>0.022222222222222223</v>
      </c>
      <c r="J384" s="192">
        <f t="shared" si="25"/>
        <v>0.022222222222222223</v>
      </c>
      <c r="K384" s="1">
        <f t="shared" si="26"/>
        <v>0.0773037037037037</v>
      </c>
      <c r="L384" s="193">
        <f t="shared" si="26"/>
        <v>0.07730370370370371</v>
      </c>
      <c r="M384" s="5"/>
    </row>
    <row r="385" spans="1:13" ht="12.75">
      <c r="A385" s="5"/>
      <c r="B385" s="14" t="s">
        <v>38</v>
      </c>
      <c r="C385" s="191"/>
      <c r="D385" s="192"/>
      <c r="E385" s="1"/>
      <c r="F385" s="18"/>
      <c r="G385" s="191">
        <f>(G337/F$321)</f>
        <v>0.007944444444444443</v>
      </c>
      <c r="H385" s="192">
        <f>(H337/G$321)</f>
        <v>0.007944444444444445</v>
      </c>
      <c r="I385" s="191"/>
      <c r="J385" s="192"/>
      <c r="K385" s="1">
        <f t="shared" si="26"/>
        <v>0.007944444444444443</v>
      </c>
      <c r="L385" s="193">
        <f t="shared" si="26"/>
        <v>0.007944444444444445</v>
      </c>
      <c r="M385" s="5"/>
    </row>
    <row r="386" spans="1:13" ht="12.75">
      <c r="A386" s="5"/>
      <c r="B386" s="14" t="s">
        <v>39</v>
      </c>
      <c r="C386" s="191">
        <f>(C338/$B$321)</f>
        <v>0.007944444444444443</v>
      </c>
      <c r="D386" s="192">
        <f>(D338/$C$321)</f>
        <v>0.007944444444444445</v>
      </c>
      <c r="E386" s="1">
        <f>(E338/D$321)</f>
        <v>0.012711111111111107</v>
      </c>
      <c r="F386" s="1">
        <f>(F338/E$321)</f>
        <v>0.012711111111111114</v>
      </c>
      <c r="G386" s="194">
        <f>(G338/F$321)</f>
        <v>0.023833333333333335</v>
      </c>
      <c r="H386" s="195">
        <f>(H338/G$321)</f>
        <v>0.02383333333333334</v>
      </c>
      <c r="I386" s="194"/>
      <c r="J386" s="195"/>
      <c r="K386" s="1">
        <f t="shared" si="26"/>
        <v>0.04448888888888888</v>
      </c>
      <c r="L386" s="193">
        <f t="shared" si="26"/>
        <v>0.0444888888888889</v>
      </c>
      <c r="M386" s="5"/>
    </row>
    <row r="387" spans="1:13" ht="13.5" thickBot="1">
      <c r="A387" s="5"/>
      <c r="B387" s="37" t="s">
        <v>3</v>
      </c>
      <c r="C387" s="196">
        <f aca="true" t="shared" si="27" ref="C387:L387">SUM(C379:C386)</f>
        <v>0.12711111111111112</v>
      </c>
      <c r="D387" s="197">
        <f t="shared" si="27"/>
        <v>0.12711111111111112</v>
      </c>
      <c r="E387" s="197">
        <f t="shared" si="27"/>
        <v>0.1525333333333333</v>
      </c>
      <c r="F387" s="197">
        <f t="shared" si="27"/>
        <v>0.1525333333333334</v>
      </c>
      <c r="G387" s="197">
        <f t="shared" si="27"/>
        <v>0.2542222222222222</v>
      </c>
      <c r="H387" s="197">
        <f t="shared" si="27"/>
        <v>0.2542222222222223</v>
      </c>
      <c r="I387" s="197">
        <f t="shared" si="27"/>
        <v>0.08888888888888889</v>
      </c>
      <c r="J387" s="197">
        <f t="shared" si="27"/>
        <v>0.08888888888888889</v>
      </c>
      <c r="K387" s="197">
        <f t="shared" si="27"/>
        <v>0.6227555555555554</v>
      </c>
      <c r="L387" s="198">
        <f t="shared" si="27"/>
        <v>0.6227555555555555</v>
      </c>
      <c r="M387" s="5"/>
    </row>
    <row r="388" spans="1:13" ht="12.75">
      <c r="A388" s="5"/>
      <c r="B388" s="70"/>
      <c r="C388" s="1"/>
      <c r="D388" s="1"/>
      <c r="E388" s="1"/>
      <c r="F388" s="1"/>
      <c r="G388" s="1"/>
      <c r="H388" s="1"/>
      <c r="I388" s="5"/>
      <c r="J388" s="5"/>
      <c r="K388" s="5"/>
      <c r="L388" s="5"/>
      <c r="M388" s="5"/>
    </row>
    <row r="389" spans="1:13" ht="13.5" thickBot="1">
      <c r="A389" s="5"/>
      <c r="B389" s="70"/>
      <c r="C389" s="1"/>
      <c r="D389" s="1"/>
      <c r="E389" s="1"/>
      <c r="F389" s="1"/>
      <c r="G389" s="1"/>
      <c r="H389" s="1"/>
      <c r="I389" s="5"/>
      <c r="J389" s="5"/>
      <c r="K389" s="5"/>
      <c r="L389" s="5"/>
      <c r="M389" s="5"/>
    </row>
    <row r="390" spans="1:13" ht="13.5" thickBot="1">
      <c r="A390" s="5"/>
      <c r="B390" s="8" t="s">
        <v>191</v>
      </c>
      <c r="C390" s="9"/>
      <c r="D390" s="9"/>
      <c r="E390" s="9"/>
      <c r="F390" s="10"/>
      <c r="G390" s="12"/>
      <c r="H390" s="12"/>
      <c r="I390" s="12"/>
      <c r="J390" s="12"/>
      <c r="K390" s="12"/>
      <c r="L390" s="12"/>
      <c r="M390" s="5"/>
    </row>
    <row r="391" spans="1:13" ht="12.75">
      <c r="A391" s="5"/>
      <c r="B391" s="159" t="s">
        <v>45</v>
      </c>
      <c r="C391" s="143" t="s">
        <v>110</v>
      </c>
      <c r="D391" s="142" t="s">
        <v>111</v>
      </c>
      <c r="E391" s="143" t="s">
        <v>114</v>
      </c>
      <c r="F391" s="146" t="s">
        <v>115</v>
      </c>
      <c r="G391" s="163"/>
      <c r="H391" s="70"/>
      <c r="I391" s="199"/>
      <c r="J391" s="70"/>
      <c r="K391" s="163"/>
      <c r="L391" s="70"/>
      <c r="M391" s="5"/>
    </row>
    <row r="392" spans="1:13" ht="12.75">
      <c r="A392" s="5"/>
      <c r="B392" s="164" t="s">
        <v>46</v>
      </c>
      <c r="C392" s="57" t="s">
        <v>63</v>
      </c>
      <c r="D392" s="93" t="s">
        <v>64</v>
      </c>
      <c r="E392" s="57" t="s">
        <v>63</v>
      </c>
      <c r="F392" s="59" t="s">
        <v>64</v>
      </c>
      <c r="G392" s="26"/>
      <c r="H392" s="26"/>
      <c r="I392" s="26"/>
      <c r="J392" s="26"/>
      <c r="K392" s="26"/>
      <c r="L392" s="26"/>
      <c r="M392" s="5"/>
    </row>
    <row r="393" spans="1:13" ht="12.75">
      <c r="A393" s="5"/>
      <c r="B393" s="14"/>
      <c r="C393" s="57"/>
      <c r="D393" s="93"/>
      <c r="E393" s="57"/>
      <c r="F393" s="13"/>
      <c r="G393" s="12"/>
      <c r="H393" s="12"/>
      <c r="I393" s="12"/>
      <c r="J393" s="12"/>
      <c r="K393" s="12"/>
      <c r="L393" s="12"/>
      <c r="M393" s="5"/>
    </row>
    <row r="394" spans="1:13" ht="12.75">
      <c r="A394" s="5"/>
      <c r="B394" s="190" t="s">
        <v>69</v>
      </c>
      <c r="C394" s="191">
        <f>(C363/$B$220)</f>
        <v>0.5</v>
      </c>
      <c r="D394" s="192">
        <f>(D363/$B$221)</f>
        <v>0.5</v>
      </c>
      <c r="E394" s="191">
        <f>(E363/$B$276)</f>
        <v>0.05</v>
      </c>
      <c r="F394" s="193">
        <f>(F363/$B$277)</f>
        <v>0.05</v>
      </c>
      <c r="G394" s="1"/>
      <c r="H394" s="1"/>
      <c r="I394" s="12"/>
      <c r="J394" s="12"/>
      <c r="K394" s="12"/>
      <c r="L394" s="12"/>
      <c r="M394" s="5"/>
    </row>
    <row r="395" spans="1:13" ht="12.75">
      <c r="A395" s="5"/>
      <c r="B395" s="14" t="s">
        <v>70</v>
      </c>
      <c r="C395" s="191">
        <f>(C364/$B$220)</f>
        <v>0.05</v>
      </c>
      <c r="D395" s="192">
        <f>(D364/$B$221)</f>
        <v>0.05</v>
      </c>
      <c r="E395" s="191">
        <f>(E364/$B$276)</f>
        <v>0.1</v>
      </c>
      <c r="F395" s="193">
        <f>(F364/$B$277)</f>
        <v>0.1</v>
      </c>
      <c r="G395" s="1"/>
      <c r="H395" s="1"/>
      <c r="I395" s="12"/>
      <c r="J395" s="12"/>
      <c r="K395" s="12"/>
      <c r="L395" s="12"/>
      <c r="M395" s="5"/>
    </row>
    <row r="396" spans="1:13" ht="12.75">
      <c r="A396" s="5"/>
      <c r="B396" s="14" t="s">
        <v>34</v>
      </c>
      <c r="C396" s="191"/>
      <c r="D396" s="192"/>
      <c r="E396" s="191"/>
      <c r="F396" s="193"/>
      <c r="G396" s="1"/>
      <c r="H396" s="1"/>
      <c r="I396" s="12"/>
      <c r="J396" s="12"/>
      <c r="K396" s="12"/>
      <c r="L396" s="12"/>
      <c r="M396" s="5"/>
    </row>
    <row r="397" spans="1:13" ht="12.75">
      <c r="A397" s="5"/>
      <c r="B397" s="14" t="s">
        <v>35</v>
      </c>
      <c r="C397" s="191"/>
      <c r="D397" s="192"/>
      <c r="E397" s="191"/>
      <c r="F397" s="193"/>
      <c r="G397" s="1"/>
      <c r="H397" s="1"/>
      <c r="I397" s="12"/>
      <c r="J397" s="12"/>
      <c r="K397" s="12"/>
      <c r="L397" s="12"/>
      <c r="M397" s="5"/>
    </row>
    <row r="398" spans="1:13" ht="12.75">
      <c r="A398" s="5"/>
      <c r="B398" s="14" t="s">
        <v>36</v>
      </c>
      <c r="C398" s="191">
        <f>(C367/$B$220)</f>
        <v>0.03333333333333333</v>
      </c>
      <c r="D398" s="192">
        <f>(D367/$B$221)</f>
        <v>0.03333333333333333</v>
      </c>
      <c r="E398" s="191">
        <f>(E367/$B$276)</f>
        <v>0.03333333333333333</v>
      </c>
      <c r="F398" s="193">
        <f>(F367/$B$277)</f>
        <v>0.03333333333333333</v>
      </c>
      <c r="G398" s="1"/>
      <c r="H398" s="1"/>
      <c r="I398" s="12"/>
      <c r="J398" s="12"/>
      <c r="K398" s="12"/>
      <c r="L398" s="12"/>
      <c r="M398" s="5"/>
    </row>
    <row r="399" spans="1:13" ht="12.75">
      <c r="A399" s="5"/>
      <c r="B399" s="14" t="s">
        <v>37</v>
      </c>
      <c r="C399" s="191"/>
      <c r="D399" s="192"/>
      <c r="E399" s="191"/>
      <c r="F399" s="193"/>
      <c r="G399" s="1"/>
      <c r="H399" s="1"/>
      <c r="I399" s="12"/>
      <c r="J399" s="12"/>
      <c r="K399" s="12"/>
      <c r="L399" s="12"/>
      <c r="M399" s="5"/>
    </row>
    <row r="400" spans="1:13" ht="12.75">
      <c r="A400" s="5"/>
      <c r="B400" s="14" t="s">
        <v>38</v>
      </c>
      <c r="C400" s="191"/>
      <c r="D400" s="192"/>
      <c r="E400" s="191">
        <f>(E369/$B$276)</f>
        <v>0.025</v>
      </c>
      <c r="F400" s="193">
        <f>(F369/$B$277)</f>
        <v>0.025</v>
      </c>
      <c r="G400" s="1"/>
      <c r="H400" s="1"/>
      <c r="I400" s="12"/>
      <c r="J400" s="12"/>
      <c r="K400" s="12"/>
      <c r="L400" s="12"/>
      <c r="M400" s="5"/>
    </row>
    <row r="401" spans="1:13" ht="12.75">
      <c r="A401" s="5"/>
      <c r="B401" s="14" t="s">
        <v>39</v>
      </c>
      <c r="C401" s="191">
        <f>(C370/$B$220)</f>
        <v>0.016666666666666666</v>
      </c>
      <c r="D401" s="192">
        <f>(D370/$B$221)</f>
        <v>0.016666666666666666</v>
      </c>
      <c r="E401" s="191">
        <f>(E370/$B$276)</f>
        <v>0.016666666666666666</v>
      </c>
      <c r="F401" s="193">
        <f>(F370/$B$277)</f>
        <v>0.016666666666666666</v>
      </c>
      <c r="G401" s="1"/>
      <c r="H401" s="1"/>
      <c r="I401" s="12"/>
      <c r="J401" s="12"/>
      <c r="K401" s="12"/>
      <c r="L401" s="12"/>
      <c r="M401" s="5"/>
    </row>
    <row r="402" spans="1:13" ht="13.5" thickBot="1">
      <c r="A402" s="5"/>
      <c r="B402" s="37" t="s">
        <v>3</v>
      </c>
      <c r="C402" s="196">
        <f>SUM(C394:C401)</f>
        <v>0.6000000000000001</v>
      </c>
      <c r="D402" s="200">
        <f>SUM(D394:D401)</f>
        <v>0.6000000000000001</v>
      </c>
      <c r="E402" s="196">
        <f>SUM(E394:E401)</f>
        <v>0.225</v>
      </c>
      <c r="F402" s="198">
        <f>SUM(F394:F401)</f>
        <v>0.225</v>
      </c>
      <c r="G402" s="1"/>
      <c r="H402" s="1"/>
      <c r="I402" s="12"/>
      <c r="J402" s="12"/>
      <c r="K402" s="12"/>
      <c r="L402" s="12"/>
      <c r="M402" s="5"/>
    </row>
    <row r="403" spans="1:13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</row>
    <row r="404" spans="1:13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</row>
    <row r="405" spans="1:13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</row>
    <row r="406" spans="1:13" ht="12.75" customHeight="1">
      <c r="A406" s="5"/>
      <c r="B406" s="264" t="s">
        <v>256</v>
      </c>
      <c r="C406" s="264"/>
      <c r="D406" s="264"/>
      <c r="E406" s="264"/>
      <c r="F406" s="264"/>
      <c r="G406" s="5"/>
      <c r="H406" s="5"/>
      <c r="I406" s="5"/>
      <c r="J406" s="5"/>
      <c r="K406" s="5"/>
      <c r="L406" s="5"/>
      <c r="M406" s="5"/>
    </row>
    <row r="407" spans="1:13" ht="12.75">
      <c r="A407" s="5"/>
      <c r="B407" s="201"/>
      <c r="C407" s="201"/>
      <c r="D407" s="201"/>
      <c r="E407" s="201"/>
      <c r="F407" s="201"/>
      <c r="G407" s="5"/>
      <c r="H407" s="5"/>
      <c r="I407" s="5"/>
      <c r="J407" s="5"/>
      <c r="K407" s="5"/>
      <c r="L407" s="5"/>
      <c r="M407" s="5"/>
    </row>
    <row r="408" spans="1:13" ht="12.75" customHeight="1">
      <c r="A408" s="5"/>
      <c r="B408" s="265" t="s">
        <v>225</v>
      </c>
      <c r="C408" s="265"/>
      <c r="D408" s="265"/>
      <c r="E408" s="201"/>
      <c r="F408" s="201">
        <f>C6</f>
        <v>6436763</v>
      </c>
      <c r="G408" s="5"/>
      <c r="H408" s="5"/>
      <c r="I408" s="5"/>
      <c r="J408" s="5"/>
      <c r="K408" s="5"/>
      <c r="L408" s="5"/>
      <c r="M408" s="5"/>
    </row>
    <row r="409" spans="1:13" ht="12.75" customHeight="1">
      <c r="A409" s="5"/>
      <c r="B409" s="265" t="s">
        <v>226</v>
      </c>
      <c r="C409" s="265"/>
      <c r="D409" s="265"/>
      <c r="E409" s="265"/>
      <c r="F409" s="203">
        <f>E11</f>
        <v>3181691.9509</v>
      </c>
      <c r="G409" s="5"/>
      <c r="H409" s="5"/>
      <c r="I409" s="5"/>
      <c r="J409" s="5"/>
      <c r="K409" s="5"/>
      <c r="L409" s="5"/>
      <c r="M409" s="5"/>
    </row>
    <row r="410" spans="1:13" ht="12.75">
      <c r="A410" s="5"/>
      <c r="B410" s="201"/>
      <c r="C410" s="201"/>
      <c r="D410" s="201"/>
      <c r="E410" s="201"/>
      <c r="F410" s="201"/>
      <c r="G410" s="5"/>
      <c r="H410" s="5"/>
      <c r="I410" s="5"/>
      <c r="J410" s="5"/>
      <c r="K410" s="5"/>
      <c r="L410" s="5"/>
      <c r="M410" s="5"/>
    </row>
    <row r="411" spans="2:6" ht="12.75" customHeight="1">
      <c r="B411" s="265" t="s">
        <v>218</v>
      </c>
      <c r="C411" s="265"/>
      <c r="D411" s="265"/>
      <c r="E411" s="265"/>
      <c r="F411" s="201"/>
    </row>
    <row r="412" spans="2:6" ht="12.75" customHeight="1">
      <c r="B412" s="266" t="s">
        <v>219</v>
      </c>
      <c r="C412" s="266"/>
      <c r="D412" s="201"/>
      <c r="E412" s="201"/>
      <c r="F412" s="203">
        <f>G33</f>
        <v>107906.63644709758</v>
      </c>
    </row>
    <row r="413" spans="2:6" ht="12.75">
      <c r="B413" s="201"/>
      <c r="C413" s="201"/>
      <c r="D413" s="201"/>
      <c r="E413" s="201"/>
      <c r="F413" s="201"/>
    </row>
    <row r="414" spans="2:6" ht="13.5" thickBot="1">
      <c r="B414" s="201"/>
      <c r="C414" s="201"/>
      <c r="D414" s="201"/>
      <c r="E414" s="201"/>
      <c r="F414" s="201"/>
    </row>
    <row r="415" spans="2:8" ht="12.75" customHeight="1">
      <c r="B415" s="267" t="s">
        <v>220</v>
      </c>
      <c r="C415" s="268"/>
      <c r="D415" s="268"/>
      <c r="E415" s="268"/>
      <c r="F415" s="269"/>
      <c r="G415" s="202"/>
      <c r="H415" s="202"/>
    </row>
    <row r="416" spans="2:8" ht="12.75">
      <c r="B416" s="219"/>
      <c r="C416" s="220"/>
      <c r="D416" s="221"/>
      <c r="E416" s="220"/>
      <c r="F416" s="222"/>
      <c r="G416" s="204"/>
      <c r="H416" s="204"/>
    </row>
    <row r="417" spans="2:8" ht="25.5">
      <c r="B417" s="216" t="s">
        <v>242</v>
      </c>
      <c r="C417" s="228">
        <f>I64</f>
        <v>348.1542313545425</v>
      </c>
      <c r="D417" s="223" t="s">
        <v>241</v>
      </c>
      <c r="E417" s="229" t="s">
        <v>69</v>
      </c>
      <c r="F417" s="230">
        <f aca="true" t="shared" si="28" ref="F417:F424">C331</f>
        <v>18.439279660629474</v>
      </c>
      <c r="H417" s="206"/>
    </row>
    <row r="418" spans="2:8" ht="12.75">
      <c r="B418" s="216"/>
      <c r="C418" s="231"/>
      <c r="D418" s="232"/>
      <c r="E418" s="231" t="s">
        <v>70</v>
      </c>
      <c r="F418" s="230">
        <f t="shared" si="28"/>
        <v>7.375711864251788</v>
      </c>
      <c r="H418" s="206"/>
    </row>
    <row r="419" spans="2:8" ht="12.75">
      <c r="B419" s="216"/>
      <c r="C419" s="231"/>
      <c r="D419" s="232"/>
      <c r="E419" s="231" t="s">
        <v>34</v>
      </c>
      <c r="F419" s="230">
        <f t="shared" si="28"/>
        <v>2.7658919490944207</v>
      </c>
      <c r="H419" s="206"/>
    </row>
    <row r="420" spans="2:8" ht="12.75">
      <c r="B420" s="216"/>
      <c r="C420" s="231"/>
      <c r="D420" s="232"/>
      <c r="E420" s="231" t="s">
        <v>35</v>
      </c>
      <c r="F420" s="230">
        <f t="shared" si="28"/>
        <v>5.531783898188841</v>
      </c>
      <c r="H420" s="206"/>
    </row>
    <row r="421" spans="2:8" ht="25.5">
      <c r="B421" s="216"/>
      <c r="C421" s="231"/>
      <c r="D421" s="232"/>
      <c r="E421" s="231" t="s">
        <v>36</v>
      </c>
      <c r="F421" s="230">
        <f t="shared" si="28"/>
        <v>3.687855932125894</v>
      </c>
      <c r="H421" s="206"/>
    </row>
    <row r="422" spans="2:8" ht="12.75">
      <c r="B422" s="216"/>
      <c r="C422" s="231"/>
      <c r="D422" s="232"/>
      <c r="E422" s="231" t="s">
        <v>37</v>
      </c>
      <c r="F422" s="230">
        <f t="shared" si="28"/>
        <v>3.687855932125894</v>
      </c>
      <c r="H422" s="206"/>
    </row>
    <row r="423" spans="2:8" ht="12.75">
      <c r="B423" s="216"/>
      <c r="C423" s="231"/>
      <c r="D423" s="232"/>
      <c r="E423" s="231" t="s">
        <v>38</v>
      </c>
      <c r="F423" s="230">
        <f t="shared" si="28"/>
        <v>0</v>
      </c>
      <c r="H423" s="206"/>
    </row>
    <row r="424" spans="2:8" ht="12.75">
      <c r="B424" s="216"/>
      <c r="C424" s="231"/>
      <c r="D424" s="232"/>
      <c r="E424" s="231" t="s">
        <v>39</v>
      </c>
      <c r="F424" s="230">
        <f t="shared" si="28"/>
        <v>2.7658919490944207</v>
      </c>
      <c r="H424" s="206"/>
    </row>
    <row r="425" spans="2:6" ht="13.5" thickBot="1">
      <c r="B425" s="218"/>
      <c r="C425" s="233"/>
      <c r="D425" s="234"/>
      <c r="E425" s="233" t="s">
        <v>240</v>
      </c>
      <c r="F425" s="235">
        <f>C340</f>
        <v>44.25427118551073</v>
      </c>
    </row>
    <row r="426" spans="2:6" ht="13.5" thickBot="1">
      <c r="B426" s="236"/>
      <c r="C426" s="236"/>
      <c r="D426" s="236"/>
      <c r="E426" s="236"/>
      <c r="F426" s="236"/>
    </row>
    <row r="427" spans="2:8" ht="12.75" customHeight="1">
      <c r="B427" s="267" t="s">
        <v>221</v>
      </c>
      <c r="C427" s="268"/>
      <c r="D427" s="268"/>
      <c r="E427" s="268"/>
      <c r="F427" s="269"/>
      <c r="G427" s="202"/>
      <c r="H427" s="202"/>
    </row>
    <row r="428" spans="2:8" ht="12.75">
      <c r="B428" s="237"/>
      <c r="C428" s="238"/>
      <c r="D428" s="239"/>
      <c r="E428" s="239"/>
      <c r="F428" s="240"/>
      <c r="G428" s="204"/>
      <c r="H428" s="204"/>
    </row>
    <row r="429" spans="2:6" ht="25.5">
      <c r="B429" s="216" t="s">
        <v>243</v>
      </c>
      <c r="C429" s="241">
        <f>I86</f>
        <v>6.864609346119865</v>
      </c>
      <c r="D429" s="217" t="s">
        <v>244</v>
      </c>
      <c r="E429" s="229" t="s">
        <v>69</v>
      </c>
      <c r="F429" s="230">
        <f>C363</f>
        <v>3.4323046730599325</v>
      </c>
    </row>
    <row r="430" spans="2:6" ht="12.75">
      <c r="B430" s="216"/>
      <c r="C430" s="231"/>
      <c r="D430" s="242"/>
      <c r="E430" s="231" t="s">
        <v>70</v>
      </c>
      <c r="F430" s="230">
        <f>C364</f>
        <v>0.34323046730599327</v>
      </c>
    </row>
    <row r="431" spans="2:6" ht="25.5">
      <c r="B431" s="216"/>
      <c r="C431" s="231"/>
      <c r="D431" s="242"/>
      <c r="E431" s="231" t="s">
        <v>36</v>
      </c>
      <c r="F431" s="230">
        <f>C367</f>
        <v>0.22882031153732882</v>
      </c>
    </row>
    <row r="432" spans="2:6" ht="12.75">
      <c r="B432" s="216"/>
      <c r="C432" s="231"/>
      <c r="D432" s="242"/>
      <c r="E432" s="231" t="s">
        <v>39</v>
      </c>
      <c r="F432" s="230">
        <f>C370</f>
        <v>0.11441015576866441</v>
      </c>
    </row>
    <row r="433" spans="2:6" ht="13.5" thickBot="1">
      <c r="B433" s="243"/>
      <c r="C433" s="233"/>
      <c r="D433" s="244"/>
      <c r="E433" s="233" t="s">
        <v>240</v>
      </c>
      <c r="F433" s="235">
        <f>C372</f>
        <v>4.118765607671919</v>
      </c>
    </row>
    <row r="434" spans="2:6" ht="13.5" thickBot="1">
      <c r="B434" s="236"/>
      <c r="C434" s="236"/>
      <c r="D434" s="236"/>
      <c r="E434" s="236"/>
      <c r="F434" s="245"/>
    </row>
    <row r="435" spans="2:8" ht="12.75" customHeight="1">
      <c r="B435" s="267" t="s">
        <v>222</v>
      </c>
      <c r="C435" s="268"/>
      <c r="D435" s="268"/>
      <c r="E435" s="268"/>
      <c r="F435" s="269"/>
      <c r="G435" s="202"/>
      <c r="H435" s="202"/>
    </row>
    <row r="436" spans="2:8" ht="12.75">
      <c r="B436" s="246"/>
      <c r="C436" s="242"/>
      <c r="D436" s="247"/>
      <c r="E436" s="247"/>
      <c r="F436" s="248"/>
      <c r="G436" s="204"/>
      <c r="H436" s="204"/>
    </row>
    <row r="437" spans="2:6" ht="25.5">
      <c r="B437" s="224" t="s">
        <v>242</v>
      </c>
      <c r="C437" s="228">
        <f>I112</f>
        <v>2779.421473352683</v>
      </c>
      <c r="D437" s="223" t="s">
        <v>244</v>
      </c>
      <c r="E437" s="229" t="s">
        <v>69</v>
      </c>
      <c r="F437" s="249">
        <f aca="true" t="shared" si="29" ref="F437:F442">E331</f>
        <v>176.64767586197044</v>
      </c>
    </row>
    <row r="438" spans="2:6" ht="12.75">
      <c r="B438" s="216"/>
      <c r="C438" s="250"/>
      <c r="D438" s="232"/>
      <c r="E438" s="231" t="s">
        <v>70</v>
      </c>
      <c r="F438" s="251">
        <f t="shared" si="29"/>
        <v>70.65907034478818</v>
      </c>
    </row>
    <row r="439" spans="2:6" ht="12.75">
      <c r="B439" s="216"/>
      <c r="C439" s="250"/>
      <c r="D439" s="232"/>
      <c r="E439" s="231" t="s">
        <v>34</v>
      </c>
      <c r="F439" s="251">
        <f t="shared" si="29"/>
        <v>17.664767586197044</v>
      </c>
    </row>
    <row r="440" spans="2:6" ht="12.75">
      <c r="B440" s="216"/>
      <c r="C440" s="250"/>
      <c r="D440" s="232"/>
      <c r="E440" s="231" t="s">
        <v>35</v>
      </c>
      <c r="F440" s="251">
        <f t="shared" si="29"/>
        <v>52.99430275859113</v>
      </c>
    </row>
    <row r="441" spans="2:6" ht="25.5">
      <c r="B441" s="216"/>
      <c r="C441" s="250"/>
      <c r="D441" s="232"/>
      <c r="E441" s="231" t="s">
        <v>36</v>
      </c>
      <c r="F441" s="251">
        <f t="shared" si="29"/>
        <v>35.32953517239409</v>
      </c>
    </row>
    <row r="442" spans="2:6" ht="12.75">
      <c r="B442" s="216"/>
      <c r="C442" s="250"/>
      <c r="D442" s="232"/>
      <c r="E442" s="231" t="s">
        <v>37</v>
      </c>
      <c r="F442" s="251">
        <f t="shared" si="29"/>
        <v>35.32953517239409</v>
      </c>
    </row>
    <row r="443" spans="2:6" ht="12.75">
      <c r="B443" s="216"/>
      <c r="C443" s="250"/>
      <c r="D443" s="232"/>
      <c r="E443" s="231" t="s">
        <v>39</v>
      </c>
      <c r="F443" s="251">
        <f>E338</f>
        <v>35.32953517239409</v>
      </c>
    </row>
    <row r="444" spans="2:6" ht="13.5" thickBot="1">
      <c r="B444" s="218"/>
      <c r="C444" s="252"/>
      <c r="D444" s="234"/>
      <c r="E444" s="233" t="s">
        <v>240</v>
      </c>
      <c r="F444" s="253">
        <f>E340</f>
        <v>423.95442206872906</v>
      </c>
    </row>
    <row r="445" spans="2:6" ht="13.5" thickBot="1">
      <c r="B445" s="205"/>
      <c r="C445" s="254"/>
      <c r="D445" s="236"/>
      <c r="E445" s="236"/>
      <c r="F445" s="245"/>
    </row>
    <row r="446" spans="2:8" ht="12.75" customHeight="1">
      <c r="B446" s="267" t="s">
        <v>223</v>
      </c>
      <c r="C446" s="268"/>
      <c r="D446" s="268"/>
      <c r="E446" s="268"/>
      <c r="F446" s="269"/>
      <c r="G446" s="202"/>
      <c r="H446" s="202"/>
    </row>
    <row r="447" spans="2:8" ht="12.75">
      <c r="B447" s="246"/>
      <c r="C447" s="242"/>
      <c r="D447" s="247"/>
      <c r="E447" s="242"/>
      <c r="F447" s="255"/>
      <c r="G447" s="204"/>
      <c r="H447" s="204"/>
    </row>
    <row r="448" spans="2:6" ht="25.5">
      <c r="B448" s="224" t="s">
        <v>242</v>
      </c>
      <c r="C448" s="228">
        <f>J134</f>
        <v>313.82365349099473</v>
      </c>
      <c r="D448" s="223" t="s">
        <v>244</v>
      </c>
      <c r="E448" s="229" t="s">
        <v>69</v>
      </c>
      <c r="F448" s="249">
        <f>G331</f>
        <v>9.972618322047165</v>
      </c>
    </row>
    <row r="449" spans="2:6" ht="12.75">
      <c r="B449" s="216"/>
      <c r="C449" s="250"/>
      <c r="D449" s="232"/>
      <c r="E449" s="231" t="s">
        <v>70</v>
      </c>
      <c r="F449" s="251">
        <f aca="true" t="shared" si="30" ref="F449:F455">G332</f>
        <v>19.94523664409433</v>
      </c>
    </row>
    <row r="450" spans="2:6" ht="12.75">
      <c r="B450" s="216"/>
      <c r="C450" s="250"/>
      <c r="D450" s="232"/>
      <c r="E450" s="231" t="s">
        <v>34</v>
      </c>
      <c r="F450" s="251">
        <f t="shared" si="30"/>
        <v>4.986309161023582</v>
      </c>
    </row>
    <row r="451" spans="2:6" ht="12.75">
      <c r="B451" s="216"/>
      <c r="C451" s="250"/>
      <c r="D451" s="232"/>
      <c r="E451" s="231" t="s">
        <v>35</v>
      </c>
      <c r="F451" s="251">
        <f t="shared" si="30"/>
        <v>14.958927483070749</v>
      </c>
    </row>
    <row r="452" spans="2:6" ht="25.5">
      <c r="B452" s="216"/>
      <c r="C452" s="250"/>
      <c r="D452" s="232"/>
      <c r="E452" s="231" t="s">
        <v>36</v>
      </c>
      <c r="F452" s="251">
        <f t="shared" si="30"/>
        <v>9.972618322047165</v>
      </c>
    </row>
    <row r="453" spans="2:6" ht="12.75">
      <c r="B453" s="216"/>
      <c r="C453" s="250"/>
      <c r="D453" s="232"/>
      <c r="E453" s="231" t="s">
        <v>37</v>
      </c>
      <c r="F453" s="251">
        <f t="shared" si="30"/>
        <v>9.972618322047165</v>
      </c>
    </row>
    <row r="454" spans="2:6" ht="12.75">
      <c r="B454" s="216"/>
      <c r="C454" s="250"/>
      <c r="D454" s="232"/>
      <c r="E454" s="231" t="s">
        <v>38</v>
      </c>
      <c r="F454" s="251">
        <f t="shared" si="30"/>
        <v>2.493154580511791</v>
      </c>
    </row>
    <row r="455" spans="2:6" ht="12.75">
      <c r="B455" s="216"/>
      <c r="C455" s="250"/>
      <c r="D455" s="232"/>
      <c r="E455" s="231" t="s">
        <v>39</v>
      </c>
      <c r="F455" s="251">
        <f t="shared" si="30"/>
        <v>7.479463741535374</v>
      </c>
    </row>
    <row r="456" spans="2:6" ht="13.5" thickBot="1">
      <c r="B456" s="218"/>
      <c r="C456" s="252"/>
      <c r="D456" s="234"/>
      <c r="E456" s="233" t="s">
        <v>240</v>
      </c>
      <c r="F456" s="253">
        <f>G340</f>
        <v>79.78094657637732</v>
      </c>
    </row>
    <row r="457" spans="2:6" ht="13.5" thickBot="1">
      <c r="B457" s="205"/>
      <c r="C457" s="254"/>
      <c r="D457" s="236"/>
      <c r="E457" s="236"/>
      <c r="F457" s="245"/>
    </row>
    <row r="458" spans="2:8" ht="12.75" customHeight="1">
      <c r="B458" s="267" t="s">
        <v>224</v>
      </c>
      <c r="C458" s="268"/>
      <c r="D458" s="268"/>
      <c r="E458" s="268"/>
      <c r="F458" s="269"/>
      <c r="G458" s="202"/>
      <c r="H458" s="202"/>
    </row>
    <row r="459" spans="2:8" ht="12.75">
      <c r="B459" s="246"/>
      <c r="C459" s="242"/>
      <c r="D459" s="247"/>
      <c r="E459" s="247"/>
      <c r="F459" s="255"/>
      <c r="G459" s="204"/>
      <c r="H459" s="204"/>
    </row>
    <row r="460" spans="2:6" ht="25.5">
      <c r="B460" s="224" t="s">
        <v>243</v>
      </c>
      <c r="C460" s="228">
        <f>I158</f>
        <v>184.96631286973837</v>
      </c>
      <c r="D460" s="223" t="s">
        <v>244</v>
      </c>
      <c r="E460" s="229" t="s">
        <v>69</v>
      </c>
      <c r="F460" s="225">
        <f>E363</f>
        <v>9.248315643486919</v>
      </c>
    </row>
    <row r="461" spans="2:6" ht="12.75">
      <c r="B461" s="216"/>
      <c r="C461" s="250"/>
      <c r="D461" s="232"/>
      <c r="E461" s="231" t="s">
        <v>70</v>
      </c>
      <c r="F461" s="226">
        <f>E364</f>
        <v>18.496631286973837</v>
      </c>
    </row>
    <row r="462" spans="2:6" ht="25.5">
      <c r="B462" s="216"/>
      <c r="C462" s="250"/>
      <c r="D462" s="232"/>
      <c r="E462" s="231" t="s">
        <v>36</v>
      </c>
      <c r="F462" s="226">
        <f>E367</f>
        <v>6.165543762324613</v>
      </c>
    </row>
    <row r="463" spans="2:6" ht="12.75">
      <c r="B463" s="216"/>
      <c r="C463" s="250"/>
      <c r="D463" s="232"/>
      <c r="E463" s="231" t="s">
        <v>37</v>
      </c>
      <c r="F463" s="226">
        <f>E368</f>
        <v>4.624157821743459</v>
      </c>
    </row>
    <row r="464" spans="2:6" ht="12.75">
      <c r="B464" s="216"/>
      <c r="C464" s="250"/>
      <c r="D464" s="232"/>
      <c r="E464" s="231" t="s">
        <v>38</v>
      </c>
      <c r="F464" s="226">
        <f>E369</f>
        <v>4.624157821743459</v>
      </c>
    </row>
    <row r="465" spans="2:6" ht="12.75">
      <c r="B465" s="216"/>
      <c r="C465" s="250"/>
      <c r="D465" s="232"/>
      <c r="E465" s="231" t="s">
        <v>39</v>
      </c>
      <c r="F465" s="226">
        <f>E370</f>
        <v>3.0827718811623064</v>
      </c>
    </row>
    <row r="466" spans="2:6" ht="13.5" thickBot="1">
      <c r="B466" s="218"/>
      <c r="C466" s="252"/>
      <c r="D466" s="234"/>
      <c r="E466" s="233" t="s">
        <v>240</v>
      </c>
      <c r="F466" s="227">
        <f>E372</f>
        <v>46.24157821743459</v>
      </c>
    </row>
    <row r="467" spans="2:6" ht="13.5" thickBot="1">
      <c r="B467" s="205"/>
      <c r="C467" s="254"/>
      <c r="D467" s="236"/>
      <c r="E467" s="236"/>
      <c r="F467" s="256"/>
    </row>
    <row r="468" spans="2:8" ht="12.75" customHeight="1">
      <c r="B468" s="267" t="s">
        <v>227</v>
      </c>
      <c r="C468" s="268"/>
      <c r="D468" s="268"/>
      <c r="E468" s="268"/>
      <c r="F468" s="269"/>
      <c r="G468" s="202"/>
      <c r="H468" s="202"/>
    </row>
    <row r="469" spans="2:8" ht="12.75" customHeight="1">
      <c r="B469" s="246"/>
      <c r="C469" s="242"/>
      <c r="D469" s="247"/>
      <c r="E469" s="247"/>
      <c r="F469" s="248"/>
      <c r="G469" s="204"/>
      <c r="H469" s="204"/>
    </row>
    <row r="470" spans="2:6" ht="38.25">
      <c r="B470" s="224" t="s">
        <v>245</v>
      </c>
      <c r="C470" s="228">
        <f>H183</f>
        <v>359.6887881569921</v>
      </c>
      <c r="D470" s="223" t="s">
        <v>244</v>
      </c>
      <c r="E470" s="229" t="s">
        <v>70</v>
      </c>
      <c r="F470" s="225">
        <f>I332</f>
        <v>11.989626271899736</v>
      </c>
    </row>
    <row r="471" spans="2:6" ht="25.5">
      <c r="B471" s="257"/>
      <c r="C471" s="250"/>
      <c r="D471" s="232"/>
      <c r="E471" s="231" t="s">
        <v>36</v>
      </c>
      <c r="F471" s="226">
        <f>I335</f>
        <v>11.989626271899736</v>
      </c>
    </row>
    <row r="472" spans="2:6" ht="12.75">
      <c r="B472" s="257"/>
      <c r="C472" s="250"/>
      <c r="D472" s="232"/>
      <c r="E472" s="231" t="s">
        <v>37</v>
      </c>
      <c r="F472" s="226">
        <f>I336</f>
        <v>7.993084181266491</v>
      </c>
    </row>
    <row r="473" spans="2:6" ht="12.75">
      <c r="B473" s="257"/>
      <c r="C473" s="250"/>
      <c r="D473" s="232"/>
      <c r="E473" s="231" t="s">
        <v>38</v>
      </c>
      <c r="F473" s="226">
        <f>I337</f>
        <v>7.993084181266491</v>
      </c>
    </row>
    <row r="474" spans="2:6" ht="13.5" thickBot="1">
      <c r="B474" s="243"/>
      <c r="C474" s="252"/>
      <c r="D474" s="234"/>
      <c r="E474" s="233" t="s">
        <v>240</v>
      </c>
      <c r="F474" s="227">
        <f>I340</f>
        <v>39.965420906332454</v>
      </c>
    </row>
    <row r="475" spans="2:6" ht="13.5" thickBot="1">
      <c r="B475" s="236"/>
      <c r="C475" s="254"/>
      <c r="D475" s="236"/>
      <c r="E475" s="236"/>
      <c r="F475" s="256"/>
    </row>
    <row r="476" spans="2:8" ht="12.75" customHeight="1">
      <c r="B476" s="267" t="s">
        <v>228</v>
      </c>
      <c r="C476" s="268"/>
      <c r="D476" s="268"/>
      <c r="E476" s="268"/>
      <c r="F476" s="269"/>
      <c r="G476" s="202"/>
      <c r="H476" s="202"/>
    </row>
    <row r="477" spans="2:8" ht="12.75" customHeight="1">
      <c r="B477" s="246"/>
      <c r="C477" s="242"/>
      <c r="D477" s="247"/>
      <c r="E477" s="247"/>
      <c r="F477" s="248"/>
      <c r="G477" s="204"/>
      <c r="H477" s="204"/>
    </row>
    <row r="478" spans="2:6" ht="38.25">
      <c r="B478" s="224" t="s">
        <v>229</v>
      </c>
      <c r="C478" s="228">
        <f>C295</f>
        <v>24</v>
      </c>
      <c r="D478" s="223" t="s">
        <v>244</v>
      </c>
      <c r="E478" s="229" t="s">
        <v>69</v>
      </c>
      <c r="F478" s="225">
        <f aca="true" t="shared" si="31" ref="F478:F485">K331</f>
        <v>0</v>
      </c>
    </row>
    <row r="479" spans="2:6" ht="12.75">
      <c r="B479" s="257"/>
      <c r="C479" s="231"/>
      <c r="D479" s="232"/>
      <c r="E479" s="231" t="s">
        <v>70</v>
      </c>
      <c r="F479" s="226">
        <f t="shared" si="31"/>
        <v>1.28</v>
      </c>
    </row>
    <row r="480" spans="2:6" ht="12.75">
      <c r="B480" s="246"/>
      <c r="C480" s="258"/>
      <c r="D480" s="259"/>
      <c r="E480" s="231" t="s">
        <v>34</v>
      </c>
      <c r="F480" s="226">
        <f t="shared" si="31"/>
        <v>0</v>
      </c>
    </row>
    <row r="481" spans="2:6" ht="12.75">
      <c r="B481" s="246"/>
      <c r="C481" s="258"/>
      <c r="D481" s="259"/>
      <c r="E481" s="231" t="s">
        <v>35</v>
      </c>
      <c r="F481" s="226">
        <f t="shared" si="31"/>
        <v>0</v>
      </c>
    </row>
    <row r="482" spans="2:6" ht="25.5">
      <c r="B482" s="246"/>
      <c r="C482" s="258"/>
      <c r="D482" s="259"/>
      <c r="E482" s="231" t="s">
        <v>36</v>
      </c>
      <c r="F482" s="226">
        <f t="shared" si="31"/>
        <v>1.28</v>
      </c>
    </row>
    <row r="483" spans="2:6" ht="12.75">
      <c r="B483" s="246"/>
      <c r="C483" s="258"/>
      <c r="D483" s="259"/>
      <c r="E483" s="231" t="s">
        <v>37</v>
      </c>
      <c r="F483" s="226">
        <f t="shared" si="31"/>
        <v>1.28</v>
      </c>
    </row>
    <row r="484" spans="2:6" ht="12.75">
      <c r="B484" s="246"/>
      <c r="C484" s="258"/>
      <c r="D484" s="259"/>
      <c r="E484" s="231" t="s">
        <v>38</v>
      </c>
      <c r="F484" s="226">
        <f t="shared" si="31"/>
        <v>1.28</v>
      </c>
    </row>
    <row r="485" spans="2:6" ht="12.75">
      <c r="B485" s="246"/>
      <c r="C485" s="258"/>
      <c r="D485" s="259"/>
      <c r="E485" s="231" t="s">
        <v>39</v>
      </c>
      <c r="F485" s="226">
        <f t="shared" si="31"/>
        <v>0</v>
      </c>
    </row>
    <row r="486" spans="2:6" ht="13.5" thickBot="1">
      <c r="B486" s="260"/>
      <c r="C486" s="261"/>
      <c r="D486" s="262"/>
      <c r="E486" s="233" t="s">
        <v>240</v>
      </c>
      <c r="F486" s="227">
        <f>K340</f>
        <v>5.12</v>
      </c>
    </row>
    <row r="488" spans="5:6" ht="12.75">
      <c r="E488" s="201"/>
      <c r="F488" s="206"/>
    </row>
  </sheetData>
  <sheetProtection password="DEA3" sheet="1" objects="1" scenarios="1"/>
  <mergeCells count="12">
    <mergeCell ref="B458:F458"/>
    <mergeCell ref="B468:F468"/>
    <mergeCell ref="B476:F476"/>
    <mergeCell ref="B412:C412"/>
    <mergeCell ref="B415:F415"/>
    <mergeCell ref="B427:F427"/>
    <mergeCell ref="B435:F435"/>
    <mergeCell ref="B446:F446"/>
    <mergeCell ref="B406:F406"/>
    <mergeCell ref="B408:D408"/>
    <mergeCell ref="B409:E409"/>
    <mergeCell ref="B411:E4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88"/>
  <sheetViews>
    <sheetView zoomScale="70" zoomScaleNormal="70" workbookViewId="0" topLeftCell="A6">
      <selection activeCell="E11" sqref="E11"/>
    </sheetView>
  </sheetViews>
  <sheetFormatPr defaultColWidth="9.140625" defaultRowHeight="12.75"/>
  <cols>
    <col min="1" max="1" width="8.8515625" style="6" customWidth="1"/>
    <col min="2" max="13" width="12.7109375" style="6" customWidth="1"/>
    <col min="14" max="16384" width="8.8515625" style="6" customWidth="1"/>
  </cols>
  <sheetData>
    <row r="1" spans="1:13" ht="18">
      <c r="A1" s="3" t="s">
        <v>99</v>
      </c>
      <c r="B1" s="4"/>
      <c r="C1" s="4"/>
      <c r="D1" s="4"/>
      <c r="E1" s="4"/>
      <c r="F1" s="4"/>
      <c r="G1" s="4"/>
      <c r="H1" s="4"/>
      <c r="I1" s="5"/>
      <c r="J1" s="5"/>
      <c r="K1" s="5"/>
      <c r="L1" s="5"/>
      <c r="M1" s="5"/>
    </row>
    <row r="2" spans="1:13" ht="18">
      <c r="A2" s="3" t="s">
        <v>100</v>
      </c>
      <c r="B2" s="4"/>
      <c r="C2" s="4"/>
      <c r="D2" s="4"/>
      <c r="E2" s="4"/>
      <c r="F2" s="3" t="s">
        <v>213</v>
      </c>
      <c r="G2" s="3"/>
      <c r="H2" s="4"/>
      <c r="I2" s="5"/>
      <c r="J2" s="5"/>
      <c r="K2" s="5"/>
      <c r="L2" s="5"/>
      <c r="M2" s="5"/>
    </row>
    <row r="3" spans="1:13" ht="13.5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2.75">
      <c r="A4" s="7" t="s">
        <v>0</v>
      </c>
      <c r="B4" s="8" t="s">
        <v>152</v>
      </c>
      <c r="C4" s="9"/>
      <c r="D4" s="10"/>
      <c r="E4" s="5"/>
      <c r="F4" s="5"/>
      <c r="G4" s="5"/>
      <c r="H4" s="5"/>
      <c r="I4" s="5"/>
      <c r="J4" s="5"/>
      <c r="K4" s="5"/>
      <c r="L4" s="5"/>
      <c r="M4" s="5"/>
    </row>
    <row r="5" spans="1:13" ht="12.75">
      <c r="A5" s="5"/>
      <c r="B5" s="11"/>
      <c r="C5" s="12"/>
      <c r="D5" s="13"/>
      <c r="E5" s="5"/>
      <c r="F5" s="5"/>
      <c r="G5" s="5"/>
      <c r="H5" s="5"/>
      <c r="I5" s="5"/>
      <c r="J5" s="5"/>
      <c r="K5" s="5"/>
      <c r="L5" s="5"/>
      <c r="M5" s="5"/>
    </row>
    <row r="6" spans="1:13" ht="12.75">
      <c r="A6" s="5"/>
      <c r="B6" s="14"/>
      <c r="C6" s="207">
        <v>9426016</v>
      </c>
      <c r="D6" s="13"/>
      <c r="E6" s="5"/>
      <c r="F6" s="5"/>
      <c r="G6" s="5"/>
      <c r="H6" s="5"/>
      <c r="I6" s="5"/>
      <c r="J6" s="5"/>
      <c r="K6" s="5"/>
      <c r="L6" s="5"/>
      <c r="M6" s="5"/>
    </row>
    <row r="7" spans="1:13" ht="13.5" thickBot="1">
      <c r="A7" s="5"/>
      <c r="B7" s="15"/>
      <c r="C7" s="16"/>
      <c r="D7" s="17"/>
      <c r="E7" s="5"/>
      <c r="F7" s="5"/>
      <c r="G7" s="5"/>
      <c r="H7" s="5"/>
      <c r="I7" s="5"/>
      <c r="J7" s="5"/>
      <c r="K7" s="5"/>
      <c r="L7" s="5"/>
      <c r="M7" s="5"/>
    </row>
    <row r="8" spans="1:13" ht="13.5" thickBo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2.75">
      <c r="A9" s="5"/>
      <c r="B9" s="8" t="s">
        <v>1</v>
      </c>
      <c r="C9" s="9"/>
      <c r="D9" s="9"/>
      <c r="E9" s="10"/>
      <c r="F9" s="5"/>
      <c r="G9" s="5"/>
      <c r="H9" s="5"/>
      <c r="I9" s="5"/>
      <c r="J9" s="5"/>
      <c r="K9" s="5"/>
      <c r="L9" s="5"/>
      <c r="M9" s="5"/>
    </row>
    <row r="10" spans="1:13" ht="12.75">
      <c r="A10" s="5"/>
      <c r="B10" s="14"/>
      <c r="C10" s="12"/>
      <c r="D10" s="18" t="s">
        <v>2</v>
      </c>
      <c r="E10" s="19" t="s">
        <v>3</v>
      </c>
      <c r="F10" s="5"/>
      <c r="G10" s="5"/>
      <c r="H10" s="5"/>
      <c r="I10" s="5"/>
      <c r="J10" s="5"/>
      <c r="K10" s="5"/>
      <c r="L10" s="5"/>
      <c r="M10" s="5"/>
    </row>
    <row r="11" spans="1:13" ht="12.75">
      <c r="A11" s="5"/>
      <c r="B11" s="14" t="s">
        <v>153</v>
      </c>
      <c r="C11" s="12"/>
      <c r="D11" s="18">
        <f>+E11/C6*100</f>
        <v>46.65</v>
      </c>
      <c r="E11" s="213">
        <v>4397236.464</v>
      </c>
      <c r="F11" s="20"/>
      <c r="G11" s="5"/>
      <c r="H11" s="117"/>
      <c r="I11" s="5"/>
      <c r="J11" s="5"/>
      <c r="K11" s="5"/>
      <c r="L11" s="5"/>
      <c r="M11" s="5"/>
    </row>
    <row r="12" spans="1:13" ht="13.5" thickBot="1">
      <c r="A12" s="5"/>
      <c r="B12" s="15" t="s">
        <v>154</v>
      </c>
      <c r="C12" s="16"/>
      <c r="D12" s="115">
        <f>+E12/C6*100</f>
        <v>53.35000000000001</v>
      </c>
      <c r="E12" s="215">
        <f>+C6-E11</f>
        <v>5028779.536</v>
      </c>
      <c r="F12" s="5"/>
      <c r="G12" s="5"/>
      <c r="H12" s="117"/>
      <c r="I12" s="5"/>
      <c r="J12" s="5"/>
      <c r="K12" s="5"/>
      <c r="L12" s="5"/>
      <c r="M12" s="5"/>
    </row>
    <row r="13" spans="1:13" ht="12.75">
      <c r="A13" s="5"/>
      <c r="B13" s="12"/>
      <c r="C13" s="12"/>
      <c r="D13" s="18"/>
      <c r="E13" s="21"/>
      <c r="F13" s="5"/>
      <c r="G13" s="5"/>
      <c r="H13" s="5"/>
      <c r="I13" s="5"/>
      <c r="J13" s="5"/>
      <c r="K13" s="5"/>
      <c r="L13" s="5"/>
      <c r="M13" s="5"/>
    </row>
    <row r="14" spans="1:13" ht="13.5" thickBot="1">
      <c r="A14" s="5"/>
      <c r="B14" s="12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5.75">
      <c r="A15" s="7" t="s">
        <v>4</v>
      </c>
      <c r="B15" s="22" t="s">
        <v>103</v>
      </c>
      <c r="C15" s="9"/>
      <c r="D15" s="9"/>
      <c r="E15" s="9"/>
      <c r="F15" s="9"/>
      <c r="G15" s="9"/>
      <c r="H15" s="10"/>
      <c r="I15" s="12"/>
      <c r="J15" s="12"/>
      <c r="K15" s="5"/>
      <c r="L15" s="5"/>
      <c r="M15" s="5"/>
    </row>
    <row r="16" spans="1:13" ht="12.75">
      <c r="A16" s="5"/>
      <c r="B16" s="11" t="s">
        <v>108</v>
      </c>
      <c r="C16" s="12"/>
      <c r="D16" s="23" t="s">
        <v>5</v>
      </c>
      <c r="E16" s="24" t="s">
        <v>77</v>
      </c>
      <c r="F16" s="23" t="s">
        <v>6</v>
      </c>
      <c r="G16" s="23" t="s">
        <v>13</v>
      </c>
      <c r="H16" s="25" t="s">
        <v>51</v>
      </c>
      <c r="I16" s="26"/>
      <c r="J16" s="12"/>
      <c r="K16" s="5"/>
      <c r="L16" s="5"/>
      <c r="M16" s="5"/>
    </row>
    <row r="17" spans="1:13" ht="12.75">
      <c r="A17" s="5"/>
      <c r="B17" s="11"/>
      <c r="C17" s="12"/>
      <c r="D17" s="27" t="s">
        <v>7</v>
      </c>
      <c r="E17" s="28" t="s">
        <v>78</v>
      </c>
      <c r="F17" s="27" t="s">
        <v>8</v>
      </c>
      <c r="G17" s="27" t="s">
        <v>52</v>
      </c>
      <c r="H17" s="29" t="s">
        <v>54</v>
      </c>
      <c r="I17" s="26"/>
      <c r="J17" s="12"/>
      <c r="K17" s="5"/>
      <c r="L17" s="5"/>
      <c r="M17" s="5"/>
    </row>
    <row r="18" spans="1:13" ht="12.75">
      <c r="A18" s="5"/>
      <c r="B18" s="11"/>
      <c r="C18" s="12"/>
      <c r="D18" s="27" t="s">
        <v>9</v>
      </c>
      <c r="E18" s="30" t="s">
        <v>81</v>
      </c>
      <c r="F18" s="27" t="s">
        <v>10</v>
      </c>
      <c r="G18" s="31"/>
      <c r="H18" s="32"/>
      <c r="I18" s="26"/>
      <c r="J18" s="12"/>
      <c r="K18" s="5"/>
      <c r="L18" s="5"/>
      <c r="M18" s="5"/>
    </row>
    <row r="19" spans="1:13" ht="12.75">
      <c r="A19" s="5"/>
      <c r="B19" s="14" t="s">
        <v>85</v>
      </c>
      <c r="C19" s="12"/>
      <c r="D19" s="213">
        <v>5</v>
      </c>
      <c r="E19" s="33">
        <f>(D19/($D$19+$D$20+$D$21+$D$22+$D$23+$D$25+$D$27+$D$28+$D$29+$D$30+$D$31+$D$32)*(17-($E$24+$E$26)))</f>
        <v>1.24</v>
      </c>
      <c r="F19" s="34">
        <f>(E19/100)*E11</f>
        <v>54525.732153599994</v>
      </c>
      <c r="G19" s="34">
        <f>(F19*30/100)</f>
        <v>16357.719646079999</v>
      </c>
      <c r="H19" s="35">
        <f aca="true" t="shared" si="0" ref="H19:H32">(F19*100/100)</f>
        <v>54525.732153599994</v>
      </c>
      <c r="I19" s="36"/>
      <c r="J19" s="12"/>
      <c r="K19" s="5"/>
      <c r="L19" s="5"/>
      <c r="M19" s="5"/>
    </row>
    <row r="20" spans="1:13" ht="12.75">
      <c r="A20" s="5"/>
      <c r="B20" s="14" t="s">
        <v>86</v>
      </c>
      <c r="C20" s="12"/>
      <c r="D20" s="213">
        <v>4</v>
      </c>
      <c r="E20" s="33">
        <f>(D20/($D$19+$D$20+$D$21+$D$22+$D$23+$D$25+$D$27+$D$28+$D$29+$D$30+$D$31+$D$32)*(17-($E$24+$E$26)))</f>
        <v>0.992</v>
      </c>
      <c r="F20" s="34">
        <f>(E20/100)*E11</f>
        <v>43620.585722879994</v>
      </c>
      <c r="G20" s="34">
        <f>(F20*20/100)</f>
        <v>8724.117144576</v>
      </c>
      <c r="H20" s="35">
        <f t="shared" si="0"/>
        <v>43620.585722879994</v>
      </c>
      <c r="I20" s="18"/>
      <c r="J20" s="12"/>
      <c r="K20" s="5"/>
      <c r="L20" s="5"/>
      <c r="M20" s="5"/>
    </row>
    <row r="21" spans="1:13" ht="12.75">
      <c r="A21" s="5"/>
      <c r="B21" s="14" t="s">
        <v>87</v>
      </c>
      <c r="C21" s="12"/>
      <c r="D21" s="213">
        <v>6</v>
      </c>
      <c r="E21" s="33">
        <f>(D21/($D$19+$D$20+$D$21+$D$22+$D$23+$D$25+$D$27+$D$28+$D$29+$D$30+$D$31+$D$32)*(17-($E$24+$E$26)))</f>
        <v>1.488</v>
      </c>
      <c r="F21" s="34">
        <f>(E21/100)*E11</f>
        <v>65430.878584319995</v>
      </c>
      <c r="G21" s="34">
        <f>(F21*20/100)</f>
        <v>13086.175716863998</v>
      </c>
      <c r="H21" s="35">
        <f t="shared" si="0"/>
        <v>65430.878584319995</v>
      </c>
      <c r="I21" s="18"/>
      <c r="J21" s="12"/>
      <c r="K21" s="5"/>
      <c r="L21" s="5"/>
      <c r="M21" s="5"/>
    </row>
    <row r="22" spans="1:13" ht="12.75">
      <c r="A22" s="5"/>
      <c r="B22" s="14" t="s">
        <v>88</v>
      </c>
      <c r="C22" s="12"/>
      <c r="D22" s="213">
        <v>5</v>
      </c>
      <c r="E22" s="33">
        <f>(D22/($D$19+$D$20+$D$21+$D$22+$D$23+$D$25+$D$27+$D$28+$D$29+$D$30+$D$31+$D$32)*(17-($E$24+$E$26)))</f>
        <v>1.24</v>
      </c>
      <c r="F22" s="34">
        <f>(E22/100)*E11</f>
        <v>54525.732153599994</v>
      </c>
      <c r="G22" s="34">
        <f>(F22*10/100)</f>
        <v>5452.573215359999</v>
      </c>
      <c r="H22" s="35">
        <f t="shared" si="0"/>
        <v>54525.732153599994</v>
      </c>
      <c r="I22" s="18"/>
      <c r="J22" s="12"/>
      <c r="K22" s="5"/>
      <c r="L22" s="5"/>
      <c r="M22" s="5"/>
    </row>
    <row r="23" spans="1:13" ht="12.75">
      <c r="A23" s="5"/>
      <c r="B23" s="14" t="s">
        <v>89</v>
      </c>
      <c r="C23" s="12"/>
      <c r="D23" s="213">
        <v>4</v>
      </c>
      <c r="E23" s="33">
        <f>(D23/($D$19+$D$20+$D$21+$D$22+$D$23+$D$25+$D$27+$D$28+$D$29+$D$30+$D$31+$D$32)*(17-($E$24+$E$26)))</f>
        <v>0.992</v>
      </c>
      <c r="F23" s="34">
        <f>(E23/100)*E11</f>
        <v>43620.585722879994</v>
      </c>
      <c r="G23" s="34">
        <f>(F23*10/100)</f>
        <v>4362.058572288</v>
      </c>
      <c r="H23" s="35">
        <f t="shared" si="0"/>
        <v>43620.585722879994</v>
      </c>
      <c r="I23" s="18"/>
      <c r="J23" s="12"/>
      <c r="K23" s="5"/>
      <c r="L23" s="5"/>
      <c r="M23" s="5"/>
    </row>
    <row r="24" spans="1:13" ht="12.75">
      <c r="A24" s="5"/>
      <c r="B24" s="14" t="s">
        <v>90</v>
      </c>
      <c r="C24" s="12"/>
      <c r="D24" s="213">
        <v>0.5</v>
      </c>
      <c r="E24" s="33">
        <f>(D24*1)</f>
        <v>0.5</v>
      </c>
      <c r="F24" s="34">
        <f>(E24/100)*E11</f>
        <v>21986.18232</v>
      </c>
      <c r="G24" s="34">
        <f>(F24*50/100)</f>
        <v>10993.09116</v>
      </c>
      <c r="H24" s="35">
        <f t="shared" si="0"/>
        <v>21986.18232</v>
      </c>
      <c r="I24" s="18"/>
      <c r="J24" s="12"/>
      <c r="K24" s="5"/>
      <c r="L24" s="5"/>
      <c r="M24" s="5"/>
    </row>
    <row r="25" spans="1:13" ht="12.75">
      <c r="A25" s="5"/>
      <c r="B25" s="14" t="s">
        <v>91</v>
      </c>
      <c r="C25" s="12"/>
      <c r="D25" s="213">
        <v>8</v>
      </c>
      <c r="E25" s="33">
        <f>(D25/($D$19+$D$20+$D$21+$D$22+$D$23+$D$25+$D$27+$D$28+$D$29+$D$30+$D$31+$D$32)*(17-($E$24+$E$26)))</f>
        <v>1.984</v>
      </c>
      <c r="F25" s="34">
        <f>(E25/100)*E11</f>
        <v>87241.17144575999</v>
      </c>
      <c r="G25" s="34">
        <f>(F25*30/100)</f>
        <v>26172.351433727996</v>
      </c>
      <c r="H25" s="35">
        <f t="shared" si="0"/>
        <v>87241.17144575999</v>
      </c>
      <c r="I25" s="18"/>
      <c r="J25" s="12"/>
      <c r="K25" s="5"/>
      <c r="L25" s="5"/>
      <c r="M25" s="5"/>
    </row>
    <row r="26" spans="1:13" ht="12.75">
      <c r="A26" s="5"/>
      <c r="B26" s="14" t="s">
        <v>92</v>
      </c>
      <c r="C26" s="12"/>
      <c r="D26" s="213">
        <v>1</v>
      </c>
      <c r="E26" s="33">
        <f>(D26*1)</f>
        <v>1</v>
      </c>
      <c r="F26" s="34">
        <f>(E26/100)*E11</f>
        <v>43972.36464</v>
      </c>
      <c r="G26" s="34">
        <f>(F26*50/100)</f>
        <v>21986.18232</v>
      </c>
      <c r="H26" s="35">
        <f t="shared" si="0"/>
        <v>43972.36464</v>
      </c>
      <c r="I26" s="18"/>
      <c r="J26" s="12"/>
      <c r="K26" s="5"/>
      <c r="L26" s="5"/>
      <c r="M26" s="5"/>
    </row>
    <row r="27" spans="1:13" ht="12.75">
      <c r="A27" s="5"/>
      <c r="B27" s="14" t="s">
        <v>126</v>
      </c>
      <c r="C27" s="12"/>
      <c r="D27" s="213">
        <v>0.5</v>
      </c>
      <c r="E27" s="33">
        <f aca="true" t="shared" si="1" ref="E27:E32">(D27/($D$19+$D$20+$D$21+$D$22+$D$23+$D$25+$D$27+$D$28+$D$29+$D$30+$D$31+$D$32)*(17-($E$24+$E$26)))</f>
        <v>0.124</v>
      </c>
      <c r="F27" s="34">
        <f>(E27/100)*E12</f>
        <v>6235.68662464</v>
      </c>
      <c r="G27" s="34">
        <f>(F27*10/100)</f>
        <v>623.5686624640001</v>
      </c>
      <c r="H27" s="35">
        <f t="shared" si="0"/>
        <v>6235.68662464</v>
      </c>
      <c r="I27" s="18"/>
      <c r="J27" s="12"/>
      <c r="K27" s="5"/>
      <c r="L27" s="5"/>
      <c r="M27" s="5"/>
    </row>
    <row r="28" spans="1:13" ht="12.75">
      <c r="A28" s="5"/>
      <c r="B28" s="14" t="s">
        <v>93</v>
      </c>
      <c r="C28" s="12"/>
      <c r="D28" s="213">
        <v>3</v>
      </c>
      <c r="E28" s="33">
        <f t="shared" si="1"/>
        <v>0.744</v>
      </c>
      <c r="F28" s="34">
        <f>(E28/100)*E11</f>
        <v>32715.439292159997</v>
      </c>
      <c r="G28" s="34">
        <f>(F28*10/100)</f>
        <v>3271.5439292159995</v>
      </c>
      <c r="H28" s="35">
        <f t="shared" si="0"/>
        <v>32715.439292159997</v>
      </c>
      <c r="I28" s="18"/>
      <c r="J28" s="12"/>
      <c r="K28" s="5"/>
      <c r="L28" s="5"/>
      <c r="M28" s="5"/>
    </row>
    <row r="29" spans="1:13" ht="12.75">
      <c r="A29" s="5"/>
      <c r="B29" s="14" t="s">
        <v>94</v>
      </c>
      <c r="C29" s="12"/>
      <c r="D29" s="213">
        <v>3</v>
      </c>
      <c r="E29" s="33">
        <f t="shared" si="1"/>
        <v>0.744</v>
      </c>
      <c r="F29" s="34">
        <f>(E29/100)*$E$11</f>
        <v>32715.439292159997</v>
      </c>
      <c r="G29" s="34">
        <f>(F29*10/100)</f>
        <v>3271.5439292159995</v>
      </c>
      <c r="H29" s="35">
        <f t="shared" si="0"/>
        <v>32715.439292159997</v>
      </c>
      <c r="I29" s="12"/>
      <c r="J29" s="5"/>
      <c r="K29" s="5"/>
      <c r="L29" s="5"/>
      <c r="M29" s="5"/>
    </row>
    <row r="30" spans="1:13" ht="12.75">
      <c r="A30" s="5"/>
      <c r="B30" s="14" t="s">
        <v>95</v>
      </c>
      <c r="C30" s="12"/>
      <c r="D30" s="213">
        <v>5</v>
      </c>
      <c r="E30" s="33">
        <f t="shared" si="1"/>
        <v>1.24</v>
      </c>
      <c r="F30" s="34">
        <f>(E30/100)*$E$11</f>
        <v>54525.732153599994</v>
      </c>
      <c r="G30" s="34">
        <f>(F30*10/100)</f>
        <v>5452.573215359999</v>
      </c>
      <c r="H30" s="35">
        <f t="shared" si="0"/>
        <v>54525.732153599994</v>
      </c>
      <c r="I30" s="12"/>
      <c r="J30" s="5"/>
      <c r="K30" s="5"/>
      <c r="L30" s="5"/>
      <c r="M30" s="5"/>
    </row>
    <row r="31" spans="1:13" ht="12.75">
      <c r="A31" s="5"/>
      <c r="B31" s="14" t="s">
        <v>96</v>
      </c>
      <c r="C31" s="12"/>
      <c r="D31" s="213">
        <v>11</v>
      </c>
      <c r="E31" s="33">
        <f t="shared" si="1"/>
        <v>2.7279999999999998</v>
      </c>
      <c r="F31" s="34">
        <f>(E31/100)*$E$11</f>
        <v>119956.61073791998</v>
      </c>
      <c r="G31" s="34">
        <f>(F31*10/100)</f>
        <v>11995.661073792</v>
      </c>
      <c r="H31" s="35">
        <f t="shared" si="0"/>
        <v>119956.61073791998</v>
      </c>
      <c r="I31" s="12"/>
      <c r="J31" s="5"/>
      <c r="K31" s="5"/>
      <c r="L31" s="5"/>
      <c r="M31" s="5"/>
    </row>
    <row r="32" spans="1:13" ht="12.75">
      <c r="A32" s="5"/>
      <c r="B32" s="14" t="s">
        <v>147</v>
      </c>
      <c r="C32" s="12"/>
      <c r="D32" s="213">
        <v>8</v>
      </c>
      <c r="E32" s="33">
        <f t="shared" si="1"/>
        <v>1.984</v>
      </c>
      <c r="F32" s="34">
        <f>(E32/100)*$E$11</f>
        <v>87241.17144575999</v>
      </c>
      <c r="G32" s="34">
        <f>(F32*20/100)</f>
        <v>17448.234289152</v>
      </c>
      <c r="H32" s="35">
        <f t="shared" si="0"/>
        <v>87241.17144575999</v>
      </c>
      <c r="I32" s="12"/>
      <c r="J32" s="5"/>
      <c r="K32" s="5"/>
      <c r="L32" s="5"/>
      <c r="M32" s="5"/>
    </row>
    <row r="33" spans="1:13" ht="13.5" thickBot="1">
      <c r="A33" s="5"/>
      <c r="B33" s="37" t="s">
        <v>3</v>
      </c>
      <c r="C33" s="38"/>
      <c r="D33" s="39">
        <f>SUM(D19:D32)</f>
        <v>64</v>
      </c>
      <c r="E33" s="40">
        <f>SUM(E19:E32)</f>
        <v>17</v>
      </c>
      <c r="F33" s="41">
        <f>SUM(F19:F32)</f>
        <v>748313.3122892799</v>
      </c>
      <c r="G33" s="41">
        <f>SUM(G19:G32)</f>
        <v>149197.39430809597</v>
      </c>
      <c r="H33" s="41">
        <f>SUM(H19:H32)</f>
        <v>748313.3122892799</v>
      </c>
      <c r="I33" s="42"/>
      <c r="J33" s="12"/>
      <c r="K33" s="12"/>
      <c r="L33" s="12"/>
      <c r="M33" s="5"/>
    </row>
    <row r="34" spans="1:13" ht="12.75">
      <c r="A34" s="5"/>
      <c r="B34" s="43" t="s">
        <v>98</v>
      </c>
      <c r="C34" s="12"/>
      <c r="D34" s="12"/>
      <c r="E34" s="18"/>
      <c r="F34" s="44"/>
      <c r="G34" s="18"/>
      <c r="H34" s="44"/>
      <c r="I34" s="5"/>
      <c r="J34" s="5"/>
      <c r="K34" s="5"/>
      <c r="L34" s="5"/>
      <c r="M34" s="5"/>
    </row>
    <row r="35" spans="1:13" ht="12.75">
      <c r="A35" s="5"/>
      <c r="B35" s="43" t="s">
        <v>47</v>
      </c>
      <c r="C35" s="12"/>
      <c r="D35" s="12"/>
      <c r="E35" s="18"/>
      <c r="F35" s="44"/>
      <c r="G35" s="18"/>
      <c r="H35" s="44"/>
      <c r="I35" s="5"/>
      <c r="J35" s="5"/>
      <c r="K35" s="5"/>
      <c r="L35" s="5"/>
      <c r="M35" s="5"/>
    </row>
    <row r="36" spans="1:13" ht="12.75">
      <c r="A36" s="5"/>
      <c r="B36" s="43" t="s">
        <v>53</v>
      </c>
      <c r="C36" s="12"/>
      <c r="D36" s="12"/>
      <c r="E36" s="18"/>
      <c r="F36" s="44"/>
      <c r="G36" s="18"/>
      <c r="H36" s="44"/>
      <c r="I36" s="5"/>
      <c r="J36" s="5"/>
      <c r="K36" s="5"/>
      <c r="L36" s="5"/>
      <c r="M36" s="5"/>
    </row>
    <row r="37" spans="1:13" ht="12.75">
      <c r="A37" s="5"/>
      <c r="B37" s="43" t="s">
        <v>128</v>
      </c>
      <c r="C37" s="12"/>
      <c r="D37" s="12"/>
      <c r="E37" s="18"/>
      <c r="F37" s="44"/>
      <c r="G37" s="18"/>
      <c r="H37" s="44"/>
      <c r="I37" s="5"/>
      <c r="J37" s="5"/>
      <c r="K37" s="5"/>
      <c r="L37" s="5"/>
      <c r="M37" s="5"/>
    </row>
    <row r="38" spans="1:13" ht="12.75">
      <c r="A38" s="5"/>
      <c r="B38" s="43" t="s">
        <v>127</v>
      </c>
      <c r="C38" s="12"/>
      <c r="D38" s="12"/>
      <c r="E38" s="18"/>
      <c r="F38" s="44"/>
      <c r="G38" s="18"/>
      <c r="H38" s="44"/>
      <c r="I38" s="5"/>
      <c r="J38" s="5"/>
      <c r="K38" s="5"/>
      <c r="L38" s="5"/>
      <c r="M38" s="5"/>
    </row>
    <row r="39" spans="1:13" ht="12.75">
      <c r="A39" s="5"/>
      <c r="B39" s="43" t="s">
        <v>148</v>
      </c>
      <c r="C39" s="12"/>
      <c r="D39" s="12"/>
      <c r="E39" s="18"/>
      <c r="F39" s="44"/>
      <c r="G39" s="18"/>
      <c r="H39" s="44"/>
      <c r="I39" s="5"/>
      <c r="J39" s="5"/>
      <c r="K39" s="5"/>
      <c r="L39" s="5"/>
      <c r="M39" s="5"/>
    </row>
    <row r="40" spans="1:13" ht="12.75">
      <c r="A40" s="5"/>
      <c r="B40" s="43" t="s">
        <v>97</v>
      </c>
      <c r="C40" s="12"/>
      <c r="D40" s="12"/>
      <c r="E40" s="18"/>
      <c r="F40" s="44"/>
      <c r="G40" s="18"/>
      <c r="H40" s="44"/>
      <c r="I40" s="5"/>
      <c r="J40" s="5"/>
      <c r="K40" s="5"/>
      <c r="L40" s="5"/>
      <c r="M40" s="5"/>
    </row>
    <row r="41" spans="1:13" ht="12.75">
      <c r="A41" s="5"/>
      <c r="B41" s="43" t="s">
        <v>82</v>
      </c>
      <c r="C41" s="12"/>
      <c r="D41" s="12"/>
      <c r="E41" s="18"/>
      <c r="F41" s="44"/>
      <c r="G41" s="18"/>
      <c r="H41" s="44"/>
      <c r="I41" s="5"/>
      <c r="J41" s="5"/>
      <c r="K41" s="5"/>
      <c r="L41" s="5"/>
      <c r="M41" s="5"/>
    </row>
    <row r="42" spans="1:13" ht="12.75">
      <c r="A42" s="5"/>
      <c r="B42" s="45"/>
      <c r="C42" s="45"/>
      <c r="D42" s="45"/>
      <c r="E42" s="18"/>
      <c r="F42" s="44"/>
      <c r="G42" s="18"/>
      <c r="H42" s="44"/>
      <c r="I42" s="5"/>
      <c r="J42" s="5"/>
      <c r="K42" s="5"/>
      <c r="L42" s="5"/>
      <c r="M42" s="5"/>
    </row>
    <row r="43" spans="1:13" ht="12.75">
      <c r="A43" s="5"/>
      <c r="B43" s="43"/>
      <c r="C43" s="12"/>
      <c r="D43" s="12"/>
      <c r="E43" s="18"/>
      <c r="F43" s="44"/>
      <c r="G43" s="18"/>
      <c r="H43" s="44"/>
      <c r="I43" s="5"/>
      <c r="J43" s="5"/>
      <c r="K43" s="5"/>
      <c r="L43" s="5"/>
      <c r="M43" s="5"/>
    </row>
    <row r="44" spans="1:13" ht="16.5" thickBot="1">
      <c r="A44" s="7" t="s">
        <v>11</v>
      </c>
      <c r="B44" s="46" t="s">
        <v>235</v>
      </c>
      <c r="C44" s="47"/>
      <c r="D44" s="47"/>
      <c r="E44" s="47"/>
      <c r="F44" s="47"/>
      <c r="G44" s="47"/>
      <c r="H44" s="47"/>
      <c r="I44" s="47"/>
      <c r="J44" s="47"/>
      <c r="K44" s="5"/>
      <c r="L44" s="5"/>
      <c r="M44" s="5"/>
    </row>
    <row r="45" spans="1:13" ht="15.75">
      <c r="A45" s="48"/>
      <c r="B45" s="22" t="s">
        <v>101</v>
      </c>
      <c r="C45" s="9"/>
      <c r="D45" s="9"/>
      <c r="E45" s="9"/>
      <c r="F45" s="9"/>
      <c r="G45" s="9"/>
      <c r="H45" s="9"/>
      <c r="I45" s="9"/>
      <c r="J45" s="10"/>
      <c r="K45" s="5"/>
      <c r="L45" s="5"/>
      <c r="M45" s="5"/>
    </row>
    <row r="46" spans="1:13" ht="15.75">
      <c r="A46" s="48"/>
      <c r="B46" s="49" t="s">
        <v>149</v>
      </c>
      <c r="C46" s="50"/>
      <c r="D46" s="50"/>
      <c r="E46" s="50"/>
      <c r="F46" s="50"/>
      <c r="G46" s="50"/>
      <c r="H46" s="50"/>
      <c r="I46" s="50"/>
      <c r="J46" s="51"/>
      <c r="K46" s="5"/>
      <c r="L46" s="5"/>
      <c r="M46" s="5"/>
    </row>
    <row r="47" spans="1:13" ht="13.5" thickBot="1">
      <c r="A47" s="48"/>
      <c r="B47" s="11" t="s">
        <v>48</v>
      </c>
      <c r="C47" s="43"/>
      <c r="D47" s="52" t="s">
        <v>56</v>
      </c>
      <c r="E47" s="53"/>
      <c r="F47" s="27" t="s">
        <v>73</v>
      </c>
      <c r="G47" s="54" t="s">
        <v>61</v>
      </c>
      <c r="H47" s="55"/>
      <c r="I47" s="54" t="s">
        <v>62</v>
      </c>
      <c r="J47" s="56"/>
      <c r="K47" s="5"/>
      <c r="L47" s="5"/>
      <c r="M47" s="5"/>
    </row>
    <row r="48" spans="1:13" ht="12.75">
      <c r="A48" s="48"/>
      <c r="B48" s="11"/>
      <c r="C48" s="43"/>
      <c r="D48" s="57" t="s">
        <v>13</v>
      </c>
      <c r="E48" s="26" t="s">
        <v>51</v>
      </c>
      <c r="F48" s="27" t="s">
        <v>76</v>
      </c>
      <c r="G48" s="58" t="s">
        <v>13</v>
      </c>
      <c r="H48" s="26" t="s">
        <v>51</v>
      </c>
      <c r="I48" s="58" t="s">
        <v>13</v>
      </c>
      <c r="J48" s="59" t="s">
        <v>51</v>
      </c>
      <c r="K48" s="5"/>
      <c r="L48" s="5"/>
      <c r="M48" s="5"/>
    </row>
    <row r="49" spans="1:13" ht="12.75">
      <c r="A49" s="48"/>
      <c r="B49" s="11"/>
      <c r="C49" s="43"/>
      <c r="D49" s="58" t="s">
        <v>49</v>
      </c>
      <c r="E49" s="26" t="s">
        <v>50</v>
      </c>
      <c r="F49" s="60"/>
      <c r="G49" s="57" t="s">
        <v>50</v>
      </c>
      <c r="H49" s="26" t="s">
        <v>50</v>
      </c>
      <c r="I49" s="57" t="s">
        <v>50</v>
      </c>
      <c r="J49" s="59" t="s">
        <v>50</v>
      </c>
      <c r="K49" s="5"/>
      <c r="L49" s="5"/>
      <c r="M49" s="5"/>
    </row>
    <row r="50" spans="1:13" ht="12.75">
      <c r="A50" s="48"/>
      <c r="B50" s="14" t="s">
        <v>85</v>
      </c>
      <c r="C50" s="12"/>
      <c r="D50" s="61">
        <f>($G$19)</f>
        <v>16357.719646079999</v>
      </c>
      <c r="E50" s="62">
        <f>($H$19)</f>
        <v>54525.732153599994</v>
      </c>
      <c r="F50" s="213">
        <v>0</v>
      </c>
      <c r="G50" s="61">
        <f aca="true" t="shared" si="2" ref="G50:G63">(D50*F50)</f>
        <v>0</v>
      </c>
      <c r="H50" s="63">
        <f aca="true" t="shared" si="3" ref="H50:H63">(E50*F50)</f>
        <v>0</v>
      </c>
      <c r="I50" s="61">
        <f aca="true" t="shared" si="4" ref="I50:J63">(G50/264)</f>
        <v>0</v>
      </c>
      <c r="J50" s="64">
        <f t="shared" si="4"/>
        <v>0</v>
      </c>
      <c r="K50" s="5"/>
      <c r="L50" s="5"/>
      <c r="M50" s="5"/>
    </row>
    <row r="51" spans="1:13" ht="12.75">
      <c r="A51" s="48"/>
      <c r="B51" s="14" t="s">
        <v>86</v>
      </c>
      <c r="C51" s="12"/>
      <c r="D51" s="61">
        <f>($G$20)</f>
        <v>8724.117144576</v>
      </c>
      <c r="E51" s="62">
        <f>($H$20)</f>
        <v>43620.585722879994</v>
      </c>
      <c r="F51" s="213">
        <v>0</v>
      </c>
      <c r="G51" s="61">
        <f t="shared" si="2"/>
        <v>0</v>
      </c>
      <c r="H51" s="63">
        <f t="shared" si="3"/>
        <v>0</v>
      </c>
      <c r="I51" s="61">
        <f t="shared" si="4"/>
        <v>0</v>
      </c>
      <c r="J51" s="64">
        <f t="shared" si="4"/>
        <v>0</v>
      </c>
      <c r="K51" s="5"/>
      <c r="L51" s="5"/>
      <c r="M51" s="5"/>
    </row>
    <row r="52" spans="1:13" ht="12.75">
      <c r="A52" s="48"/>
      <c r="B52" s="14" t="s">
        <v>87</v>
      </c>
      <c r="C52" s="12"/>
      <c r="D52" s="61">
        <f>($G$21)</f>
        <v>13086.175716863998</v>
      </c>
      <c r="E52" s="62">
        <f>($H$21)</f>
        <v>65430.878584319995</v>
      </c>
      <c r="F52" s="213">
        <v>0</v>
      </c>
      <c r="G52" s="61">
        <f t="shared" si="2"/>
        <v>0</v>
      </c>
      <c r="H52" s="62">
        <f t="shared" si="3"/>
        <v>0</v>
      </c>
      <c r="I52" s="61">
        <f t="shared" si="4"/>
        <v>0</v>
      </c>
      <c r="J52" s="64">
        <f t="shared" si="4"/>
        <v>0</v>
      </c>
      <c r="K52" s="5"/>
      <c r="L52" s="5"/>
      <c r="M52" s="5"/>
    </row>
    <row r="53" spans="1:13" ht="12.75">
      <c r="A53" s="48"/>
      <c r="B53" s="14" t="s">
        <v>88</v>
      </c>
      <c r="C53" s="12"/>
      <c r="D53" s="61">
        <f>($G$22)</f>
        <v>5452.573215359999</v>
      </c>
      <c r="E53" s="62">
        <f>($H$22)</f>
        <v>54525.732153599994</v>
      </c>
      <c r="F53" s="213">
        <v>0</v>
      </c>
      <c r="G53" s="61">
        <f t="shared" si="2"/>
        <v>0</v>
      </c>
      <c r="H53" s="62">
        <f t="shared" si="3"/>
        <v>0</v>
      </c>
      <c r="I53" s="61">
        <f t="shared" si="4"/>
        <v>0</v>
      </c>
      <c r="J53" s="64">
        <f t="shared" si="4"/>
        <v>0</v>
      </c>
      <c r="K53" s="5"/>
      <c r="L53" s="5"/>
      <c r="M53" s="5"/>
    </row>
    <row r="54" spans="1:13" ht="12.75">
      <c r="A54" s="48"/>
      <c r="B54" s="14" t="s">
        <v>89</v>
      </c>
      <c r="C54" s="12"/>
      <c r="D54" s="61">
        <f>($G$23)</f>
        <v>4362.058572288</v>
      </c>
      <c r="E54" s="62">
        <f>($H$23)</f>
        <v>43620.585722879994</v>
      </c>
      <c r="F54" s="213">
        <v>0</v>
      </c>
      <c r="G54" s="61">
        <f t="shared" si="2"/>
        <v>0</v>
      </c>
      <c r="H54" s="62">
        <f t="shared" si="3"/>
        <v>0</v>
      </c>
      <c r="I54" s="61">
        <f t="shared" si="4"/>
        <v>0</v>
      </c>
      <c r="J54" s="64">
        <f t="shared" si="4"/>
        <v>0</v>
      </c>
      <c r="K54" s="5"/>
      <c r="L54" s="5"/>
      <c r="M54" s="5"/>
    </row>
    <row r="55" spans="1:13" ht="12.75">
      <c r="A55" s="48"/>
      <c r="B55" s="14" t="s">
        <v>90</v>
      </c>
      <c r="C55" s="12"/>
      <c r="D55" s="61">
        <f>($G$24)</f>
        <v>10993.09116</v>
      </c>
      <c r="E55" s="62">
        <f>($H$24)</f>
        <v>21986.18232</v>
      </c>
      <c r="F55" s="213">
        <v>2</v>
      </c>
      <c r="G55" s="61">
        <f t="shared" si="2"/>
        <v>21986.18232</v>
      </c>
      <c r="H55" s="62">
        <f t="shared" si="3"/>
        <v>43972.36464</v>
      </c>
      <c r="I55" s="61">
        <f t="shared" si="4"/>
        <v>83.28099363636363</v>
      </c>
      <c r="J55" s="64">
        <f t="shared" si="4"/>
        <v>166.56198727272727</v>
      </c>
      <c r="K55" s="5"/>
      <c r="L55" s="5"/>
      <c r="M55" s="5"/>
    </row>
    <row r="56" spans="1:13" ht="12.75">
      <c r="A56" s="48"/>
      <c r="B56" s="14" t="s">
        <v>91</v>
      </c>
      <c r="C56" s="12"/>
      <c r="D56" s="61">
        <f>($G$25)</f>
        <v>26172.351433727996</v>
      </c>
      <c r="E56" s="62">
        <f>($H$25)</f>
        <v>87241.17144575999</v>
      </c>
      <c r="F56" s="213">
        <v>1</v>
      </c>
      <c r="G56" s="61">
        <f t="shared" si="2"/>
        <v>26172.351433727996</v>
      </c>
      <c r="H56" s="62">
        <f t="shared" si="3"/>
        <v>87241.17144575999</v>
      </c>
      <c r="I56" s="61">
        <f t="shared" si="4"/>
        <v>99.13769482472726</v>
      </c>
      <c r="J56" s="64">
        <f t="shared" si="4"/>
        <v>330.45898274909086</v>
      </c>
      <c r="K56" s="5"/>
      <c r="L56" s="5"/>
      <c r="M56" s="5"/>
    </row>
    <row r="57" spans="1:13" ht="12.75">
      <c r="A57" s="48"/>
      <c r="B57" s="14" t="s">
        <v>92</v>
      </c>
      <c r="C57" s="12"/>
      <c r="D57" s="61">
        <f>($G$26)</f>
        <v>21986.18232</v>
      </c>
      <c r="E57" s="62">
        <f>($H$26)</f>
        <v>43972.36464</v>
      </c>
      <c r="F57" s="213">
        <v>2</v>
      </c>
      <c r="G57" s="61">
        <f t="shared" si="2"/>
        <v>43972.36464</v>
      </c>
      <c r="H57" s="62">
        <f t="shared" si="3"/>
        <v>87944.72928</v>
      </c>
      <c r="I57" s="61">
        <f t="shared" si="4"/>
        <v>166.56198727272727</v>
      </c>
      <c r="J57" s="64">
        <f t="shared" si="4"/>
        <v>333.12397454545453</v>
      </c>
      <c r="K57" s="5"/>
      <c r="L57" s="5"/>
      <c r="M57" s="5"/>
    </row>
    <row r="58" spans="1:13" ht="12.75">
      <c r="A58" s="48"/>
      <c r="B58" s="14" t="s">
        <v>126</v>
      </c>
      <c r="C58" s="12"/>
      <c r="D58" s="61">
        <f>($G$27)</f>
        <v>623.5686624640001</v>
      </c>
      <c r="E58" s="62">
        <f>($H$27)</f>
        <v>6235.68662464</v>
      </c>
      <c r="F58" s="213">
        <v>0</v>
      </c>
      <c r="G58" s="61">
        <f t="shared" si="2"/>
        <v>0</v>
      </c>
      <c r="H58" s="62">
        <f t="shared" si="3"/>
        <v>0</v>
      </c>
      <c r="I58" s="61">
        <f t="shared" si="4"/>
        <v>0</v>
      </c>
      <c r="J58" s="64">
        <f t="shared" si="4"/>
        <v>0</v>
      </c>
      <c r="K58" s="5"/>
      <c r="L58" s="5"/>
      <c r="M58" s="5"/>
    </row>
    <row r="59" spans="1:13" ht="12.75">
      <c r="A59" s="48"/>
      <c r="B59" s="14" t="s">
        <v>93</v>
      </c>
      <c r="C59" s="12"/>
      <c r="D59" s="61">
        <f>($G$28)</f>
        <v>3271.5439292159995</v>
      </c>
      <c r="E59" s="62">
        <f>($H$28)</f>
        <v>32715.439292159997</v>
      </c>
      <c r="F59" s="213">
        <v>0</v>
      </c>
      <c r="G59" s="61">
        <f t="shared" si="2"/>
        <v>0</v>
      </c>
      <c r="H59" s="62">
        <f t="shared" si="3"/>
        <v>0</v>
      </c>
      <c r="I59" s="61">
        <f t="shared" si="4"/>
        <v>0</v>
      </c>
      <c r="J59" s="64">
        <f t="shared" si="4"/>
        <v>0</v>
      </c>
      <c r="K59" s="5"/>
      <c r="L59" s="5"/>
      <c r="M59" s="5"/>
    </row>
    <row r="60" spans="1:13" ht="12.75">
      <c r="A60" s="48"/>
      <c r="B60" s="14" t="s">
        <v>94</v>
      </c>
      <c r="C60" s="12"/>
      <c r="D60" s="61">
        <f>($G$29)</f>
        <v>3271.5439292159995</v>
      </c>
      <c r="E60" s="62">
        <f>($H$29)</f>
        <v>32715.439292159997</v>
      </c>
      <c r="F60" s="213">
        <v>0</v>
      </c>
      <c r="G60" s="61">
        <f t="shared" si="2"/>
        <v>0</v>
      </c>
      <c r="H60" s="62">
        <f t="shared" si="3"/>
        <v>0</v>
      </c>
      <c r="I60" s="61">
        <f t="shared" si="4"/>
        <v>0</v>
      </c>
      <c r="J60" s="64">
        <f t="shared" si="4"/>
        <v>0</v>
      </c>
      <c r="K60" s="5"/>
      <c r="L60" s="5"/>
      <c r="M60" s="5"/>
    </row>
    <row r="61" spans="1:13" ht="12.75">
      <c r="A61" s="48"/>
      <c r="B61" s="14" t="s">
        <v>95</v>
      </c>
      <c r="C61" s="12"/>
      <c r="D61" s="61">
        <f>($G$30)</f>
        <v>5452.573215359999</v>
      </c>
      <c r="E61" s="62">
        <f>($H$30)</f>
        <v>54525.732153599994</v>
      </c>
      <c r="F61" s="213">
        <v>0</v>
      </c>
      <c r="G61" s="61">
        <f t="shared" si="2"/>
        <v>0</v>
      </c>
      <c r="H61" s="62">
        <f t="shared" si="3"/>
        <v>0</v>
      </c>
      <c r="I61" s="61">
        <f t="shared" si="4"/>
        <v>0</v>
      </c>
      <c r="J61" s="64">
        <f t="shared" si="4"/>
        <v>0</v>
      </c>
      <c r="K61" s="5"/>
      <c r="L61" s="5"/>
      <c r="M61" s="5"/>
    </row>
    <row r="62" spans="1:13" ht="12.75">
      <c r="A62" s="48"/>
      <c r="B62" s="14" t="s">
        <v>96</v>
      </c>
      <c r="C62" s="12"/>
      <c r="D62" s="61">
        <f>($G$31)</f>
        <v>11995.661073792</v>
      </c>
      <c r="E62" s="62">
        <f>($H$31)</f>
        <v>119956.61073791998</v>
      </c>
      <c r="F62" s="213">
        <v>0</v>
      </c>
      <c r="G62" s="61">
        <f t="shared" si="2"/>
        <v>0</v>
      </c>
      <c r="H62" s="62">
        <f t="shared" si="3"/>
        <v>0</v>
      </c>
      <c r="I62" s="61">
        <f t="shared" si="4"/>
        <v>0</v>
      </c>
      <c r="J62" s="64">
        <f t="shared" si="4"/>
        <v>0</v>
      </c>
      <c r="K62" s="5"/>
      <c r="L62" s="5"/>
      <c r="M62" s="5"/>
    </row>
    <row r="63" spans="1:13" ht="12.75">
      <c r="A63" s="48"/>
      <c r="B63" s="14" t="s">
        <v>147</v>
      </c>
      <c r="C63" s="12"/>
      <c r="D63" s="61">
        <f>($G$32)</f>
        <v>17448.234289152</v>
      </c>
      <c r="E63" s="62">
        <f>($H$32)</f>
        <v>87241.17144575999</v>
      </c>
      <c r="F63" s="213">
        <v>2</v>
      </c>
      <c r="G63" s="61">
        <f t="shared" si="2"/>
        <v>34896.468578304</v>
      </c>
      <c r="H63" s="62">
        <f t="shared" si="3"/>
        <v>174482.34289151998</v>
      </c>
      <c r="I63" s="61">
        <f t="shared" si="4"/>
        <v>132.18359309963634</v>
      </c>
      <c r="J63" s="64">
        <f t="shared" si="4"/>
        <v>660.9179654981817</v>
      </c>
      <c r="K63" s="5"/>
      <c r="L63" s="5"/>
      <c r="M63" s="5"/>
    </row>
    <row r="64" spans="1:13" ht="13.5" thickBot="1">
      <c r="A64" s="48"/>
      <c r="B64" s="37" t="s">
        <v>3</v>
      </c>
      <c r="C64" s="65"/>
      <c r="D64" s="66">
        <f>SUM(D50:D63)</f>
        <v>149197.39430809597</v>
      </c>
      <c r="E64" s="67">
        <f>SUM(E50:E63)</f>
        <v>748313.3122892799</v>
      </c>
      <c r="F64" s="68"/>
      <c r="G64" s="66">
        <f>SUM(G50:G63)</f>
        <v>127027.366972032</v>
      </c>
      <c r="H64" s="67">
        <f>SUM(H50:H63)</f>
        <v>393640.60825727996</v>
      </c>
      <c r="I64" s="66">
        <f>SUM(I50:I63)</f>
        <v>481.16426883345446</v>
      </c>
      <c r="J64" s="69">
        <f>SUM(J50:J63)</f>
        <v>1491.0629100654544</v>
      </c>
      <c r="K64" s="5"/>
      <c r="L64" s="5"/>
      <c r="M64" s="5"/>
    </row>
    <row r="65" spans="1:13" ht="12.75">
      <c r="A65" s="48"/>
      <c r="B65" s="70" t="s">
        <v>150</v>
      </c>
      <c r="C65" s="43"/>
      <c r="D65" s="62"/>
      <c r="E65" s="62"/>
      <c r="F65" s="63"/>
      <c r="G65" s="62"/>
      <c r="H65" s="62"/>
      <c r="I65" s="62"/>
      <c r="J65" s="62"/>
      <c r="K65" s="5"/>
      <c r="L65" s="5"/>
      <c r="M65" s="5"/>
    </row>
    <row r="66" spans="1:13" ht="12.75">
      <c r="A66" s="48"/>
      <c r="B66" s="12" t="s">
        <v>151</v>
      </c>
      <c r="C66" s="43"/>
      <c r="D66" s="62"/>
      <c r="E66" s="62"/>
      <c r="F66" s="63"/>
      <c r="G66" s="62"/>
      <c r="H66" s="62"/>
      <c r="I66" s="62"/>
      <c r="J66" s="62"/>
      <c r="K66" s="5"/>
      <c r="L66" s="5"/>
      <c r="M66" s="5"/>
    </row>
    <row r="67" spans="1:13" ht="13.5" thickBot="1">
      <c r="A67" s="48"/>
      <c r="B67" s="71"/>
      <c r="C67" s="71"/>
      <c r="D67" s="71"/>
      <c r="E67" s="71"/>
      <c r="F67" s="71"/>
      <c r="G67" s="71"/>
      <c r="H67" s="71"/>
      <c r="I67" s="5"/>
      <c r="J67" s="5"/>
      <c r="K67" s="5"/>
      <c r="L67" s="5"/>
      <c r="M67" s="5"/>
    </row>
    <row r="68" spans="1:13" ht="15.75">
      <c r="A68" s="48"/>
      <c r="B68" s="72" t="s">
        <v>105</v>
      </c>
      <c r="C68" s="73"/>
      <c r="D68" s="73"/>
      <c r="E68" s="73"/>
      <c r="F68" s="73"/>
      <c r="G68" s="73"/>
      <c r="H68" s="73"/>
      <c r="I68" s="73"/>
      <c r="J68" s="74"/>
      <c r="K68" s="5"/>
      <c r="L68" s="5"/>
      <c r="M68" s="5"/>
    </row>
    <row r="69" spans="1:13" ht="13.5" thickBot="1">
      <c r="A69" s="48"/>
      <c r="B69" s="11" t="s">
        <v>48</v>
      </c>
      <c r="C69" s="43"/>
      <c r="D69" s="75" t="s">
        <v>56</v>
      </c>
      <c r="E69" s="75"/>
      <c r="F69" s="26" t="s">
        <v>57</v>
      </c>
      <c r="G69" s="26" t="s">
        <v>138</v>
      </c>
      <c r="H69" s="26" t="s">
        <v>59</v>
      </c>
      <c r="I69" s="76" t="s">
        <v>140</v>
      </c>
      <c r="J69" s="77"/>
      <c r="K69" s="5"/>
      <c r="L69" s="5"/>
      <c r="M69" s="5"/>
    </row>
    <row r="70" spans="1:13" ht="12.75">
      <c r="A70" s="48"/>
      <c r="B70" s="11"/>
      <c r="C70" s="43"/>
      <c r="D70" s="26" t="s">
        <v>13</v>
      </c>
      <c r="E70" s="26" t="s">
        <v>51</v>
      </c>
      <c r="F70" s="26" t="s">
        <v>58</v>
      </c>
      <c r="G70" s="26"/>
      <c r="H70" s="26" t="s">
        <v>139</v>
      </c>
      <c r="I70" s="26" t="s">
        <v>60</v>
      </c>
      <c r="J70" s="59" t="s">
        <v>55</v>
      </c>
      <c r="K70" s="5"/>
      <c r="L70" s="5"/>
      <c r="M70" s="5"/>
    </row>
    <row r="71" spans="1:13" ht="12.75">
      <c r="A71" s="48"/>
      <c r="B71" s="11"/>
      <c r="C71" s="43"/>
      <c r="D71" s="78" t="s">
        <v>49</v>
      </c>
      <c r="E71" s="26" t="s">
        <v>50</v>
      </c>
      <c r="F71" s="26" t="s">
        <v>137</v>
      </c>
      <c r="G71" s="26"/>
      <c r="H71" s="26"/>
      <c r="I71" s="26" t="s">
        <v>50</v>
      </c>
      <c r="J71" s="59"/>
      <c r="K71" s="5"/>
      <c r="L71" s="5"/>
      <c r="M71" s="5"/>
    </row>
    <row r="72" spans="1:13" ht="12.75">
      <c r="A72" s="48"/>
      <c r="B72" s="14" t="s">
        <v>85</v>
      </c>
      <c r="C72" s="12"/>
      <c r="D72" s="61">
        <f>($G$19)</f>
        <v>16357.719646079999</v>
      </c>
      <c r="E72" s="62">
        <f>($H$19)</f>
        <v>54525.732153599994</v>
      </c>
      <c r="F72" s="213">
        <v>0</v>
      </c>
      <c r="G72" s="63">
        <v>2</v>
      </c>
      <c r="H72" s="63">
        <v>1.05</v>
      </c>
      <c r="I72" s="79">
        <f aca="true" t="shared" si="5" ref="I72:I81">(D72*(F72/100)*(G72/365)*H72)</f>
        <v>0</v>
      </c>
      <c r="J72" s="80">
        <f aca="true" t="shared" si="6" ref="J72:J81">(E72*(F72/100)*(G72/365)*H72)</f>
        <v>0</v>
      </c>
      <c r="K72" s="5"/>
      <c r="L72" s="5"/>
      <c r="M72" s="5"/>
    </row>
    <row r="73" spans="1:13" ht="12.75">
      <c r="A73" s="48"/>
      <c r="B73" s="14" t="s">
        <v>86</v>
      </c>
      <c r="C73" s="12"/>
      <c r="D73" s="61">
        <f>($G$20)</f>
        <v>8724.117144576</v>
      </c>
      <c r="E73" s="62">
        <f>($H$20)</f>
        <v>43620.585722879994</v>
      </c>
      <c r="F73" s="213">
        <v>0</v>
      </c>
      <c r="G73" s="63">
        <v>2</v>
      </c>
      <c r="H73" s="63">
        <v>1.05</v>
      </c>
      <c r="I73" s="79">
        <f t="shared" si="5"/>
        <v>0</v>
      </c>
      <c r="J73" s="80">
        <f t="shared" si="6"/>
        <v>0</v>
      </c>
      <c r="K73" s="5"/>
      <c r="L73" s="5"/>
      <c r="M73" s="5"/>
    </row>
    <row r="74" spans="1:13" ht="12.75">
      <c r="A74" s="48"/>
      <c r="B74" s="14" t="s">
        <v>87</v>
      </c>
      <c r="C74" s="12"/>
      <c r="D74" s="61">
        <f>($G$21)</f>
        <v>13086.175716863998</v>
      </c>
      <c r="E74" s="62">
        <f>($H$21)</f>
        <v>65430.878584319995</v>
      </c>
      <c r="F74" s="213">
        <v>0</v>
      </c>
      <c r="G74" s="63">
        <v>2</v>
      </c>
      <c r="H74" s="63">
        <v>1.05</v>
      </c>
      <c r="I74" s="79">
        <f t="shared" si="5"/>
        <v>0</v>
      </c>
      <c r="J74" s="80">
        <f t="shared" si="6"/>
        <v>0</v>
      </c>
      <c r="K74" s="5"/>
      <c r="L74" s="5"/>
      <c r="M74" s="5"/>
    </row>
    <row r="75" spans="1:13" ht="12.75">
      <c r="A75" s="48"/>
      <c r="B75" s="14" t="s">
        <v>88</v>
      </c>
      <c r="C75" s="12"/>
      <c r="D75" s="61">
        <f>($G$22)</f>
        <v>5452.573215359999</v>
      </c>
      <c r="E75" s="62">
        <f>($H$22)</f>
        <v>54525.732153599994</v>
      </c>
      <c r="F75" s="213">
        <v>0</v>
      </c>
      <c r="G75" s="63">
        <v>2</v>
      </c>
      <c r="H75" s="63">
        <v>1.05</v>
      </c>
      <c r="I75" s="79">
        <f t="shared" si="5"/>
        <v>0</v>
      </c>
      <c r="J75" s="80">
        <f t="shared" si="6"/>
        <v>0</v>
      </c>
      <c r="K75" s="5"/>
      <c r="L75" s="5"/>
      <c r="M75" s="5"/>
    </row>
    <row r="76" spans="1:13" ht="12.75">
      <c r="A76" s="48"/>
      <c r="B76" s="14" t="s">
        <v>89</v>
      </c>
      <c r="C76" s="12"/>
      <c r="D76" s="61">
        <f>($G$23)</f>
        <v>4362.058572288</v>
      </c>
      <c r="E76" s="62">
        <f>($H$23)</f>
        <v>43620.585722879994</v>
      </c>
      <c r="F76" s="213">
        <v>0</v>
      </c>
      <c r="G76" s="63">
        <v>2</v>
      </c>
      <c r="H76" s="63">
        <v>1.05</v>
      </c>
      <c r="I76" s="79">
        <f t="shared" si="5"/>
        <v>0</v>
      </c>
      <c r="J76" s="80">
        <f t="shared" si="6"/>
        <v>0</v>
      </c>
      <c r="K76" s="5"/>
      <c r="L76" s="5"/>
      <c r="M76" s="5"/>
    </row>
    <row r="77" spans="1:13" ht="12.75">
      <c r="A77" s="48"/>
      <c r="B77" s="14" t="s">
        <v>90</v>
      </c>
      <c r="C77" s="12"/>
      <c r="D77" s="61">
        <f>($G$24)</f>
        <v>10993.09116</v>
      </c>
      <c r="E77" s="62">
        <f>($H$24)</f>
        <v>21986.18232</v>
      </c>
      <c r="F77" s="213">
        <v>5</v>
      </c>
      <c r="G77" s="63">
        <v>2</v>
      </c>
      <c r="H77" s="63">
        <v>1.05</v>
      </c>
      <c r="I77" s="79">
        <f t="shared" si="5"/>
        <v>3.1623960871232883</v>
      </c>
      <c r="J77" s="80">
        <f t="shared" si="6"/>
        <v>6.324792174246577</v>
      </c>
      <c r="K77" s="5"/>
      <c r="L77" s="5"/>
      <c r="M77" s="5"/>
    </row>
    <row r="78" spans="1:13" ht="12.75">
      <c r="A78" s="48"/>
      <c r="B78" s="14" t="s">
        <v>91</v>
      </c>
      <c r="C78" s="12"/>
      <c r="D78" s="61">
        <f>($G$25)</f>
        <v>26172.351433727996</v>
      </c>
      <c r="E78" s="62">
        <f>($H$25)</f>
        <v>87241.17144575999</v>
      </c>
      <c r="F78" s="213">
        <v>0</v>
      </c>
      <c r="G78" s="63">
        <v>2</v>
      </c>
      <c r="H78" s="63">
        <v>1.05</v>
      </c>
      <c r="I78" s="79">
        <f t="shared" si="5"/>
        <v>0</v>
      </c>
      <c r="J78" s="80">
        <f t="shared" si="6"/>
        <v>0</v>
      </c>
      <c r="K78" s="5"/>
      <c r="L78" s="5"/>
      <c r="M78" s="5"/>
    </row>
    <row r="79" spans="1:13" ht="12.75">
      <c r="A79" s="48"/>
      <c r="B79" s="14" t="s">
        <v>92</v>
      </c>
      <c r="C79" s="12"/>
      <c r="D79" s="61">
        <f>($G$26)</f>
        <v>21986.18232</v>
      </c>
      <c r="E79" s="62">
        <f>($H$26)</f>
        <v>43972.36464</v>
      </c>
      <c r="F79" s="213">
        <v>5</v>
      </c>
      <c r="G79" s="63">
        <v>2</v>
      </c>
      <c r="H79" s="63">
        <v>1.05</v>
      </c>
      <c r="I79" s="79">
        <f t="shared" si="5"/>
        <v>6.324792174246577</v>
      </c>
      <c r="J79" s="80">
        <f t="shared" si="6"/>
        <v>12.649584348493153</v>
      </c>
      <c r="K79" s="5"/>
      <c r="L79" s="5"/>
      <c r="M79" s="5"/>
    </row>
    <row r="80" spans="1:13" ht="12.75">
      <c r="A80" s="48"/>
      <c r="B80" s="14" t="s">
        <v>126</v>
      </c>
      <c r="C80" s="12"/>
      <c r="D80" s="61">
        <f>($G$27)</f>
        <v>623.5686624640001</v>
      </c>
      <c r="E80" s="62">
        <f>($H$27)</f>
        <v>6235.68662464</v>
      </c>
      <c r="F80" s="213">
        <v>0</v>
      </c>
      <c r="G80" s="63">
        <v>2</v>
      </c>
      <c r="H80" s="63">
        <v>1.05</v>
      </c>
      <c r="I80" s="79">
        <f t="shared" si="5"/>
        <v>0</v>
      </c>
      <c r="J80" s="80">
        <f t="shared" si="6"/>
        <v>0</v>
      </c>
      <c r="K80" s="5"/>
      <c r="L80" s="5"/>
      <c r="M80" s="5"/>
    </row>
    <row r="81" spans="1:13" ht="12.75">
      <c r="A81" s="48"/>
      <c r="B81" s="14" t="s">
        <v>93</v>
      </c>
      <c r="C81" s="12"/>
      <c r="D81" s="61">
        <f>($G$28)</f>
        <v>3271.5439292159995</v>
      </c>
      <c r="E81" s="62">
        <f>($H$28)</f>
        <v>32715.439292159997</v>
      </c>
      <c r="F81" s="213">
        <v>0</v>
      </c>
      <c r="G81" s="63">
        <v>2</v>
      </c>
      <c r="H81" s="63">
        <v>1.05</v>
      </c>
      <c r="I81" s="79">
        <f t="shared" si="5"/>
        <v>0</v>
      </c>
      <c r="J81" s="80">
        <f t="shared" si="6"/>
        <v>0</v>
      </c>
      <c r="K81" s="5"/>
      <c r="L81" s="5"/>
      <c r="M81" s="5"/>
    </row>
    <row r="82" spans="1:13" ht="12.75">
      <c r="A82" s="48"/>
      <c r="B82" s="14" t="s">
        <v>94</v>
      </c>
      <c r="C82" s="12"/>
      <c r="D82" s="61">
        <f>($G$29)</f>
        <v>3271.5439292159995</v>
      </c>
      <c r="E82" s="62">
        <f>($H$29)</f>
        <v>32715.439292159997</v>
      </c>
      <c r="F82" s="213">
        <v>0</v>
      </c>
      <c r="G82" s="63">
        <v>2</v>
      </c>
      <c r="H82" s="63">
        <v>1.05</v>
      </c>
      <c r="I82" s="79">
        <f>(D82*(F82/100)*(G82/365)*H82)</f>
        <v>0</v>
      </c>
      <c r="J82" s="80">
        <f>(E82*(F82/100)*(G82/365)*H82)</f>
        <v>0</v>
      </c>
      <c r="K82" s="5"/>
      <c r="L82" s="5"/>
      <c r="M82" s="5"/>
    </row>
    <row r="83" spans="1:13" ht="12.75">
      <c r="A83" s="48"/>
      <c r="B83" s="14" t="s">
        <v>95</v>
      </c>
      <c r="C83" s="12"/>
      <c r="D83" s="61">
        <f>($G$30)</f>
        <v>5452.573215359999</v>
      </c>
      <c r="E83" s="62">
        <f>($H$30)</f>
        <v>54525.732153599994</v>
      </c>
      <c r="F83" s="213">
        <v>0</v>
      </c>
      <c r="G83" s="63">
        <v>2</v>
      </c>
      <c r="H83" s="63">
        <v>1.05</v>
      </c>
      <c r="I83" s="79">
        <f>(D83*(F83/100)*(G83/365)*H83)</f>
        <v>0</v>
      </c>
      <c r="J83" s="80">
        <f>(E83*(F83/100)*(G83/365)*H83)</f>
        <v>0</v>
      </c>
      <c r="K83" s="5"/>
      <c r="L83" s="5"/>
      <c r="M83" s="5"/>
    </row>
    <row r="84" spans="1:13" ht="12.75">
      <c r="A84" s="48"/>
      <c r="B84" s="14" t="s">
        <v>96</v>
      </c>
      <c r="C84" s="12"/>
      <c r="D84" s="61">
        <f>($G$31)</f>
        <v>11995.661073792</v>
      </c>
      <c r="E84" s="62">
        <f>($H$31)</f>
        <v>119956.61073791998</v>
      </c>
      <c r="F84" s="213">
        <v>0</v>
      </c>
      <c r="G84" s="63">
        <v>2</v>
      </c>
      <c r="H84" s="63">
        <v>1.05</v>
      </c>
      <c r="I84" s="79">
        <f>(D84*(F84/100)*(G84/365)*H84)</f>
        <v>0</v>
      </c>
      <c r="J84" s="80">
        <f>(E84*(F84/100)*(G84/365)*H84)</f>
        <v>0</v>
      </c>
      <c r="K84" s="5"/>
      <c r="L84" s="5"/>
      <c r="M84" s="5"/>
    </row>
    <row r="85" spans="1:13" ht="12.75">
      <c r="A85" s="48"/>
      <c r="B85" s="14" t="s">
        <v>147</v>
      </c>
      <c r="C85" s="12"/>
      <c r="D85" s="61">
        <f>($G$32)</f>
        <v>17448.234289152</v>
      </c>
      <c r="E85" s="62">
        <f>($H$32)</f>
        <v>87241.17144575999</v>
      </c>
      <c r="F85" s="213">
        <v>0</v>
      </c>
      <c r="G85" s="63">
        <v>2</v>
      </c>
      <c r="H85" s="63">
        <v>1.05</v>
      </c>
      <c r="I85" s="79">
        <f>(D85*(F85/100)*(G85/365)*H85)</f>
        <v>0</v>
      </c>
      <c r="J85" s="80">
        <f>(E85*(F85/100)*(G85/365)*H85)</f>
        <v>0</v>
      </c>
      <c r="K85" s="5"/>
      <c r="L85" s="5"/>
      <c r="M85" s="5"/>
    </row>
    <row r="86" spans="1:13" ht="13.5" thickBot="1">
      <c r="A86" s="48"/>
      <c r="B86" s="37" t="s">
        <v>3</v>
      </c>
      <c r="C86" s="38"/>
      <c r="D86" s="67">
        <f>SUM(D72:D85)</f>
        <v>149197.39430809597</v>
      </c>
      <c r="E86" s="67">
        <f>SUM(E72:E85)</f>
        <v>748313.3122892799</v>
      </c>
      <c r="F86" s="81"/>
      <c r="G86" s="81"/>
      <c r="H86" s="81"/>
      <c r="I86" s="82">
        <f>SUM(I72:I85)</f>
        <v>9.487188261369866</v>
      </c>
      <c r="J86" s="83">
        <f>SUM(J72:J85)</f>
        <v>18.974376522739732</v>
      </c>
      <c r="K86" s="5"/>
      <c r="L86" s="5"/>
      <c r="M86" s="5"/>
    </row>
    <row r="87" spans="1:13" ht="12.75">
      <c r="A87" s="48"/>
      <c r="B87" s="43" t="s">
        <v>136</v>
      </c>
      <c r="C87" s="12"/>
      <c r="D87" s="62"/>
      <c r="E87" s="62"/>
      <c r="F87" s="63"/>
      <c r="G87" s="63"/>
      <c r="H87" s="63"/>
      <c r="I87" s="79"/>
      <c r="J87" s="79"/>
      <c r="K87" s="5"/>
      <c r="L87" s="5"/>
      <c r="M87" s="5"/>
    </row>
    <row r="88" spans="1:13" ht="12.75">
      <c r="A88" s="48"/>
      <c r="B88" s="43" t="s">
        <v>132</v>
      </c>
      <c r="C88" s="12"/>
      <c r="D88" s="62"/>
      <c r="E88" s="62"/>
      <c r="F88" s="63"/>
      <c r="G88" s="63"/>
      <c r="H88" s="63"/>
      <c r="I88" s="79"/>
      <c r="J88" s="79"/>
      <c r="K88" s="5"/>
      <c r="L88" s="5"/>
      <c r="M88" s="5"/>
    </row>
    <row r="89" spans="1:13" ht="12.75">
      <c r="A89" s="48"/>
      <c r="B89" s="5" t="s">
        <v>133</v>
      </c>
      <c r="C89" s="12"/>
      <c r="D89" s="62"/>
      <c r="E89" s="62"/>
      <c r="F89" s="63"/>
      <c r="G89" s="63"/>
      <c r="H89" s="63"/>
      <c r="I89" s="79"/>
      <c r="J89" s="79"/>
      <c r="K89" s="5"/>
      <c r="L89" s="5"/>
      <c r="M89" s="5"/>
    </row>
    <row r="90" spans="1:13" ht="12.75">
      <c r="A90" s="48"/>
      <c r="B90" s="5" t="s">
        <v>134</v>
      </c>
      <c r="C90" s="12"/>
      <c r="D90" s="62"/>
      <c r="E90" s="62"/>
      <c r="F90" s="63"/>
      <c r="G90" s="63"/>
      <c r="H90" s="63"/>
      <c r="I90" s="79"/>
      <c r="J90" s="79"/>
      <c r="K90" s="5"/>
      <c r="L90" s="5"/>
      <c r="M90" s="5"/>
    </row>
    <row r="91" spans="1:13" ht="12.75">
      <c r="A91" s="48"/>
      <c r="B91" s="5" t="s">
        <v>135</v>
      </c>
      <c r="C91" s="12"/>
      <c r="D91" s="62"/>
      <c r="E91" s="62"/>
      <c r="F91" s="63"/>
      <c r="G91" s="63"/>
      <c r="H91" s="63"/>
      <c r="I91" s="79"/>
      <c r="J91" s="79"/>
      <c r="K91" s="5"/>
      <c r="L91" s="5"/>
      <c r="M91" s="5"/>
    </row>
    <row r="92" spans="1:13" ht="12.75">
      <c r="A92" s="48"/>
      <c r="B92" s="5" t="s">
        <v>131</v>
      </c>
      <c r="C92" s="12"/>
      <c r="D92" s="62"/>
      <c r="E92" s="62"/>
      <c r="F92" s="63"/>
      <c r="G92" s="63"/>
      <c r="H92" s="63"/>
      <c r="I92" s="79"/>
      <c r="J92" s="79"/>
      <c r="K92" s="5"/>
      <c r="L92" s="5"/>
      <c r="M92" s="5"/>
    </row>
    <row r="93" spans="1:13" ht="13.5" thickBot="1">
      <c r="A93" s="48"/>
      <c r="B93" s="84"/>
      <c r="C93" s="12"/>
      <c r="D93" s="85"/>
      <c r="E93" s="85"/>
      <c r="F93" s="71"/>
      <c r="G93" s="71"/>
      <c r="H93" s="71"/>
      <c r="I93" s="71"/>
      <c r="J93" s="5"/>
      <c r="K93" s="5"/>
      <c r="L93" s="5"/>
      <c r="M93" s="5"/>
    </row>
    <row r="94" spans="1:13" ht="15.75">
      <c r="A94" s="48"/>
      <c r="B94" s="72" t="s">
        <v>102</v>
      </c>
      <c r="C94" s="73"/>
      <c r="D94" s="73"/>
      <c r="E94" s="73"/>
      <c r="F94" s="73"/>
      <c r="G94" s="73"/>
      <c r="H94" s="73"/>
      <c r="I94" s="73"/>
      <c r="J94" s="74"/>
      <c r="K94" s="5"/>
      <c r="L94" s="5"/>
      <c r="M94" s="5"/>
    </row>
    <row r="95" spans="1:13" ht="13.5" thickBot="1">
      <c r="A95" s="48"/>
      <c r="B95" s="11" t="s">
        <v>48</v>
      </c>
      <c r="C95" s="43"/>
      <c r="D95" s="75" t="s">
        <v>56</v>
      </c>
      <c r="E95" s="75"/>
      <c r="F95" s="27" t="s">
        <v>73</v>
      </c>
      <c r="G95" s="86" t="s">
        <v>61</v>
      </c>
      <c r="H95" s="87"/>
      <c r="I95" s="86" t="s">
        <v>62</v>
      </c>
      <c r="J95" s="17"/>
      <c r="K95" s="5"/>
      <c r="L95" s="5"/>
      <c r="M95" s="5"/>
    </row>
    <row r="96" spans="1:13" ht="12.75">
      <c r="A96" s="48"/>
      <c r="B96" s="11"/>
      <c r="C96" s="43"/>
      <c r="D96" s="26" t="s">
        <v>13</v>
      </c>
      <c r="E96" s="26" t="s">
        <v>51</v>
      </c>
      <c r="F96" s="27" t="s">
        <v>76</v>
      </c>
      <c r="G96" s="58" t="s">
        <v>13</v>
      </c>
      <c r="H96" s="26" t="s">
        <v>51</v>
      </c>
      <c r="I96" s="58" t="s">
        <v>13</v>
      </c>
      <c r="J96" s="59" t="s">
        <v>51</v>
      </c>
      <c r="K96" s="5"/>
      <c r="L96" s="5"/>
      <c r="M96" s="5"/>
    </row>
    <row r="97" spans="1:13" ht="12.75">
      <c r="A97" s="48"/>
      <c r="B97" s="11"/>
      <c r="C97" s="43"/>
      <c r="D97" s="78" t="s">
        <v>49</v>
      </c>
      <c r="E97" s="26" t="s">
        <v>50</v>
      </c>
      <c r="F97" s="30"/>
      <c r="G97" s="57" t="s">
        <v>50</v>
      </c>
      <c r="H97" s="26" t="s">
        <v>50</v>
      </c>
      <c r="I97" s="57" t="s">
        <v>50</v>
      </c>
      <c r="J97" s="59" t="s">
        <v>50</v>
      </c>
      <c r="K97" s="5"/>
      <c r="L97" s="5"/>
      <c r="M97" s="5"/>
    </row>
    <row r="98" spans="1:13" ht="12.75">
      <c r="A98" s="48"/>
      <c r="B98" s="14" t="s">
        <v>85</v>
      </c>
      <c r="C98" s="12"/>
      <c r="D98" s="61">
        <f>($G$19)</f>
        <v>16357.719646079999</v>
      </c>
      <c r="E98" s="62">
        <f>($H$19)</f>
        <v>54525.732153599994</v>
      </c>
      <c r="F98" s="213">
        <v>12</v>
      </c>
      <c r="G98" s="61">
        <f aca="true" t="shared" si="7" ref="G98:G109">(D98*F98)</f>
        <v>196292.63575296</v>
      </c>
      <c r="H98" s="62">
        <f aca="true" t="shared" si="8" ref="H98:H109">(E98*F98)</f>
        <v>654308.7858431999</v>
      </c>
      <c r="I98" s="61">
        <f aca="true" t="shared" si="9" ref="I98:J109">(G98/264)</f>
        <v>743.5327111854546</v>
      </c>
      <c r="J98" s="64">
        <f t="shared" si="9"/>
        <v>2478.4423706181815</v>
      </c>
      <c r="K98" s="5"/>
      <c r="L98" s="5"/>
      <c r="M98" s="5"/>
    </row>
    <row r="99" spans="1:13" ht="12.75">
      <c r="A99" s="48"/>
      <c r="B99" s="14" t="s">
        <v>86</v>
      </c>
      <c r="C99" s="12"/>
      <c r="D99" s="61">
        <f>($G$20)</f>
        <v>8724.117144576</v>
      </c>
      <c r="E99" s="62">
        <f>($H$20)</f>
        <v>43620.585722879994</v>
      </c>
      <c r="F99" s="213">
        <v>4</v>
      </c>
      <c r="G99" s="61">
        <f t="shared" si="7"/>
        <v>34896.468578304</v>
      </c>
      <c r="H99" s="62">
        <f t="shared" si="8"/>
        <v>174482.34289151998</v>
      </c>
      <c r="I99" s="61">
        <f t="shared" si="9"/>
        <v>132.18359309963634</v>
      </c>
      <c r="J99" s="64">
        <f t="shared" si="9"/>
        <v>660.9179654981817</v>
      </c>
      <c r="K99" s="5"/>
      <c r="L99" s="5"/>
      <c r="M99" s="5"/>
    </row>
    <row r="100" spans="1:13" ht="12.75">
      <c r="A100" s="48"/>
      <c r="B100" s="14" t="s">
        <v>87</v>
      </c>
      <c r="C100" s="12"/>
      <c r="D100" s="61">
        <f>($G$21)</f>
        <v>13086.175716863998</v>
      </c>
      <c r="E100" s="62">
        <f>($H$21)</f>
        <v>65430.878584319995</v>
      </c>
      <c r="F100" s="213">
        <v>3</v>
      </c>
      <c r="G100" s="61">
        <f t="shared" si="7"/>
        <v>39258.527150591995</v>
      </c>
      <c r="H100" s="62">
        <f t="shared" si="8"/>
        <v>196292.63575296</v>
      </c>
      <c r="I100" s="61">
        <f t="shared" si="9"/>
        <v>148.7065422370909</v>
      </c>
      <c r="J100" s="64">
        <f t="shared" si="9"/>
        <v>743.5327111854546</v>
      </c>
      <c r="K100" s="5"/>
      <c r="L100" s="5"/>
      <c r="M100" s="5"/>
    </row>
    <row r="101" spans="1:13" ht="12.75">
      <c r="A101" s="48"/>
      <c r="B101" s="14" t="s">
        <v>88</v>
      </c>
      <c r="C101" s="12"/>
      <c r="D101" s="61">
        <f>($G$22)</f>
        <v>5452.573215359999</v>
      </c>
      <c r="E101" s="62">
        <f>($H$22)</f>
        <v>54525.732153599994</v>
      </c>
      <c r="F101" s="213">
        <v>2</v>
      </c>
      <c r="G101" s="61">
        <f t="shared" si="7"/>
        <v>10905.146430719999</v>
      </c>
      <c r="H101" s="62">
        <f t="shared" si="8"/>
        <v>109051.46430719999</v>
      </c>
      <c r="I101" s="61">
        <f t="shared" si="9"/>
        <v>41.30737284363636</v>
      </c>
      <c r="J101" s="64">
        <f t="shared" si="9"/>
        <v>413.0737284363636</v>
      </c>
      <c r="K101" s="5"/>
      <c r="L101" s="5"/>
      <c r="M101" s="5"/>
    </row>
    <row r="102" spans="1:13" ht="12.75">
      <c r="A102" s="48"/>
      <c r="B102" s="14" t="s">
        <v>89</v>
      </c>
      <c r="C102" s="12"/>
      <c r="D102" s="61">
        <f>($G$23)</f>
        <v>4362.058572288</v>
      </c>
      <c r="E102" s="62">
        <f>($H$23)</f>
        <v>43620.585722879994</v>
      </c>
      <c r="F102" s="213">
        <v>2</v>
      </c>
      <c r="G102" s="61">
        <f t="shared" si="7"/>
        <v>8724.117144576</v>
      </c>
      <c r="H102" s="62">
        <f t="shared" si="8"/>
        <v>87241.17144575999</v>
      </c>
      <c r="I102" s="61">
        <f t="shared" si="9"/>
        <v>33.045898274909085</v>
      </c>
      <c r="J102" s="64">
        <f t="shared" si="9"/>
        <v>330.45898274909086</v>
      </c>
      <c r="K102" s="5"/>
      <c r="L102" s="5"/>
      <c r="M102" s="5"/>
    </row>
    <row r="103" spans="1:13" ht="12.75">
      <c r="A103" s="48"/>
      <c r="B103" s="14" t="s">
        <v>90</v>
      </c>
      <c r="C103" s="12"/>
      <c r="D103" s="61">
        <f>($G$24)</f>
        <v>10993.09116</v>
      </c>
      <c r="E103" s="62">
        <f>($H$24)</f>
        <v>21986.18232</v>
      </c>
      <c r="F103" s="213">
        <v>12</v>
      </c>
      <c r="G103" s="61">
        <f t="shared" si="7"/>
        <v>131917.09392</v>
      </c>
      <c r="H103" s="62">
        <f t="shared" si="8"/>
        <v>263834.18784</v>
      </c>
      <c r="I103" s="61">
        <f t="shared" si="9"/>
        <v>499.68596181818185</v>
      </c>
      <c r="J103" s="64">
        <f t="shared" si="9"/>
        <v>999.3719236363637</v>
      </c>
      <c r="K103" s="5"/>
      <c r="L103" s="5"/>
      <c r="M103" s="5"/>
    </row>
    <row r="104" spans="1:13" ht="12.75">
      <c r="A104" s="48"/>
      <c r="B104" s="14" t="s">
        <v>91</v>
      </c>
      <c r="C104" s="12"/>
      <c r="D104" s="61">
        <f>($G$25)</f>
        <v>26172.351433727996</v>
      </c>
      <c r="E104" s="62">
        <f>($H$25)</f>
        <v>87241.17144575999</v>
      </c>
      <c r="F104" s="213">
        <v>8</v>
      </c>
      <c r="G104" s="61">
        <f t="shared" si="7"/>
        <v>209378.81146982397</v>
      </c>
      <c r="H104" s="62">
        <f t="shared" si="8"/>
        <v>697929.3715660799</v>
      </c>
      <c r="I104" s="61">
        <f t="shared" si="9"/>
        <v>793.1015585978181</v>
      </c>
      <c r="J104" s="64">
        <f t="shared" si="9"/>
        <v>2643.671861992727</v>
      </c>
      <c r="K104" s="5"/>
      <c r="L104" s="5"/>
      <c r="M104" s="5"/>
    </row>
    <row r="105" spans="1:13" ht="12.75">
      <c r="A105" s="48"/>
      <c r="B105" s="14" t="s">
        <v>92</v>
      </c>
      <c r="C105" s="12"/>
      <c r="D105" s="61">
        <f>($G$26)</f>
        <v>21986.18232</v>
      </c>
      <c r="E105" s="62">
        <f>($H$26)</f>
        <v>43972.36464</v>
      </c>
      <c r="F105" s="213">
        <v>12</v>
      </c>
      <c r="G105" s="61">
        <f t="shared" si="7"/>
        <v>263834.18784</v>
      </c>
      <c r="H105" s="62">
        <f t="shared" si="8"/>
        <v>527668.37568</v>
      </c>
      <c r="I105" s="61">
        <f t="shared" si="9"/>
        <v>999.3719236363637</v>
      </c>
      <c r="J105" s="64">
        <f t="shared" si="9"/>
        <v>1998.7438472727274</v>
      </c>
      <c r="K105" s="5"/>
      <c r="L105" s="5"/>
      <c r="M105" s="5"/>
    </row>
    <row r="106" spans="1:13" ht="12.75">
      <c r="A106" s="48"/>
      <c r="B106" s="14" t="s">
        <v>126</v>
      </c>
      <c r="C106" s="12"/>
      <c r="D106" s="61">
        <f>($G$27)</f>
        <v>623.5686624640001</v>
      </c>
      <c r="E106" s="62">
        <f>($H$27)</f>
        <v>6235.68662464</v>
      </c>
      <c r="F106" s="213">
        <v>2</v>
      </c>
      <c r="G106" s="61">
        <f t="shared" si="7"/>
        <v>1247.1373249280002</v>
      </c>
      <c r="H106" s="62">
        <f t="shared" si="8"/>
        <v>12471.37324928</v>
      </c>
      <c r="I106" s="61">
        <f t="shared" si="9"/>
        <v>4.724005018666667</v>
      </c>
      <c r="J106" s="64">
        <f t="shared" si="9"/>
        <v>47.24005018666667</v>
      </c>
      <c r="K106" s="5"/>
      <c r="L106" s="5"/>
      <c r="M106" s="5"/>
    </row>
    <row r="107" spans="1:13" ht="12.75">
      <c r="A107" s="48"/>
      <c r="B107" s="14" t="s">
        <v>93</v>
      </c>
      <c r="C107" s="12"/>
      <c r="D107" s="61">
        <f>($G$28)</f>
        <v>3271.5439292159995</v>
      </c>
      <c r="E107" s="62">
        <f>($H$28)</f>
        <v>32715.439292159997</v>
      </c>
      <c r="F107" s="213">
        <v>2</v>
      </c>
      <c r="G107" s="61">
        <f t="shared" si="7"/>
        <v>6543.087858431999</v>
      </c>
      <c r="H107" s="62">
        <f t="shared" si="8"/>
        <v>65430.878584319995</v>
      </c>
      <c r="I107" s="61">
        <f t="shared" si="9"/>
        <v>24.784423706181816</v>
      </c>
      <c r="J107" s="64">
        <f t="shared" si="9"/>
        <v>247.84423706181815</v>
      </c>
      <c r="K107" s="5"/>
      <c r="L107" s="5"/>
      <c r="M107" s="5"/>
    </row>
    <row r="108" spans="1:13" ht="12.75">
      <c r="A108" s="48"/>
      <c r="B108" s="14" t="s">
        <v>94</v>
      </c>
      <c r="C108" s="12"/>
      <c r="D108" s="61">
        <f>($G$29)</f>
        <v>3271.5439292159995</v>
      </c>
      <c r="E108" s="62">
        <f>($H$29)</f>
        <v>32715.439292159997</v>
      </c>
      <c r="F108" s="213">
        <v>2</v>
      </c>
      <c r="G108" s="61">
        <f t="shared" si="7"/>
        <v>6543.087858431999</v>
      </c>
      <c r="H108" s="62">
        <f t="shared" si="8"/>
        <v>65430.878584319995</v>
      </c>
      <c r="I108" s="61">
        <f t="shared" si="9"/>
        <v>24.784423706181816</v>
      </c>
      <c r="J108" s="64">
        <f t="shared" si="9"/>
        <v>247.84423706181815</v>
      </c>
      <c r="K108" s="5"/>
      <c r="L108" s="5"/>
      <c r="M108" s="5"/>
    </row>
    <row r="109" spans="1:13" ht="12.75">
      <c r="A109" s="48"/>
      <c r="B109" s="14" t="s">
        <v>95</v>
      </c>
      <c r="C109" s="12"/>
      <c r="D109" s="61">
        <f>($G$30)</f>
        <v>5452.573215359999</v>
      </c>
      <c r="E109" s="62">
        <f>($H$30)</f>
        <v>54525.732153599994</v>
      </c>
      <c r="F109" s="213">
        <v>2</v>
      </c>
      <c r="G109" s="61">
        <f t="shared" si="7"/>
        <v>10905.146430719999</v>
      </c>
      <c r="H109" s="62">
        <f t="shared" si="8"/>
        <v>109051.46430719999</v>
      </c>
      <c r="I109" s="61">
        <f t="shared" si="9"/>
        <v>41.30737284363636</v>
      </c>
      <c r="J109" s="64">
        <f t="shared" si="9"/>
        <v>413.0737284363636</v>
      </c>
      <c r="K109" s="5"/>
      <c r="L109" s="5"/>
      <c r="M109" s="5"/>
    </row>
    <row r="110" spans="1:13" ht="12.75">
      <c r="A110" s="48"/>
      <c r="B110" s="14" t="s">
        <v>96</v>
      </c>
      <c r="C110" s="12"/>
      <c r="D110" s="61">
        <f>($G$31)</f>
        <v>11995.661073792</v>
      </c>
      <c r="E110" s="62">
        <f>($H$31)</f>
        <v>119956.61073791998</v>
      </c>
      <c r="F110" s="213">
        <v>2</v>
      </c>
      <c r="G110" s="61">
        <f>(D110*F110)</f>
        <v>23991.322147584</v>
      </c>
      <c r="H110" s="62">
        <f>(E110*F110)</f>
        <v>239913.22147583996</v>
      </c>
      <c r="I110" s="61">
        <f>(G110/264)</f>
        <v>90.876220256</v>
      </c>
      <c r="J110" s="64">
        <f>(H110/264)</f>
        <v>908.7622025599999</v>
      </c>
      <c r="K110" s="5"/>
      <c r="L110" s="5"/>
      <c r="M110" s="5"/>
    </row>
    <row r="111" spans="1:13" ht="12.75">
      <c r="A111" s="48"/>
      <c r="B111" s="14" t="s">
        <v>147</v>
      </c>
      <c r="C111" s="12"/>
      <c r="D111" s="61">
        <f>($G$32)</f>
        <v>17448.234289152</v>
      </c>
      <c r="E111" s="62">
        <f>($H$32)</f>
        <v>87241.17144575999</v>
      </c>
      <c r="F111" s="213">
        <v>4</v>
      </c>
      <c r="G111" s="61">
        <f>(D111*F111)</f>
        <v>69792.937156608</v>
      </c>
      <c r="H111" s="62">
        <f>(E111*F111)</f>
        <v>348964.68578303995</v>
      </c>
      <c r="I111" s="61">
        <f>(G111/264)</f>
        <v>264.3671861992727</v>
      </c>
      <c r="J111" s="64">
        <f>(H111/264)</f>
        <v>1321.8359309963635</v>
      </c>
      <c r="K111" s="5"/>
      <c r="L111" s="5"/>
      <c r="M111" s="5"/>
    </row>
    <row r="112" spans="1:13" ht="13.5" thickBot="1">
      <c r="A112" s="48"/>
      <c r="B112" s="37" t="s">
        <v>3</v>
      </c>
      <c r="C112" s="38"/>
      <c r="D112" s="67">
        <f>SUM(D98:D111)</f>
        <v>149197.39430809597</v>
      </c>
      <c r="E112" s="67">
        <f>SUM(E98:E111)</f>
        <v>748313.3122892799</v>
      </c>
      <c r="F112" s="68"/>
      <c r="G112" s="66">
        <f>SUM(G98:G111)</f>
        <v>1014229.7070636799</v>
      </c>
      <c r="H112" s="67">
        <f>SUM(H98:H111)</f>
        <v>3552070.8373107202</v>
      </c>
      <c r="I112" s="66">
        <f>SUM(I98:I111)</f>
        <v>3841.77919342303</v>
      </c>
      <c r="J112" s="69">
        <f>SUM(J98:J111)</f>
        <v>13454.813777692121</v>
      </c>
      <c r="K112" s="5"/>
      <c r="L112" s="5"/>
      <c r="M112" s="5"/>
    </row>
    <row r="113" spans="1:13" ht="12.75">
      <c r="A113" s="48"/>
      <c r="B113" s="12" t="s">
        <v>142</v>
      </c>
      <c r="C113" s="12"/>
      <c r="D113" s="85"/>
      <c r="E113" s="85"/>
      <c r="F113" s="71"/>
      <c r="G113" s="71"/>
      <c r="H113" s="71"/>
      <c r="I113" s="71"/>
      <c r="J113" s="5"/>
      <c r="K113" s="5"/>
      <c r="L113" s="5"/>
      <c r="M113" s="5"/>
    </row>
    <row r="114" spans="1:13" ht="12.75">
      <c r="A114" s="48"/>
      <c r="B114" s="12" t="s">
        <v>187</v>
      </c>
      <c r="C114" s="12"/>
      <c r="D114" s="85"/>
      <c r="E114" s="85"/>
      <c r="F114" s="71"/>
      <c r="G114" s="71"/>
      <c r="H114" s="71"/>
      <c r="I114" s="71"/>
      <c r="J114" s="5"/>
      <c r="K114" s="5"/>
      <c r="L114" s="5"/>
      <c r="M114" s="5"/>
    </row>
    <row r="115" spans="1:13" ht="13.5" thickBot="1">
      <c r="A115" s="48"/>
      <c r="B115" s="12"/>
      <c r="C115" s="12"/>
      <c r="D115" s="85"/>
      <c r="E115" s="85"/>
      <c r="F115" s="71"/>
      <c r="G115" s="71"/>
      <c r="H115" s="71"/>
      <c r="I115" s="71"/>
      <c r="J115" s="5"/>
      <c r="K115" s="5"/>
      <c r="L115" s="5"/>
      <c r="M115" s="5"/>
    </row>
    <row r="116" spans="1:13" ht="15.75">
      <c r="A116" s="48"/>
      <c r="B116" s="72" t="s">
        <v>106</v>
      </c>
      <c r="C116" s="73"/>
      <c r="D116" s="73"/>
      <c r="E116" s="73"/>
      <c r="F116" s="73"/>
      <c r="G116" s="73"/>
      <c r="H116" s="73"/>
      <c r="I116" s="73"/>
      <c r="J116" s="73"/>
      <c r="K116" s="10"/>
      <c r="L116" s="5"/>
      <c r="M116" s="5"/>
    </row>
    <row r="117" spans="1:13" ht="13.5" thickBot="1">
      <c r="A117" s="48"/>
      <c r="B117" s="11" t="s">
        <v>48</v>
      </c>
      <c r="C117" s="43"/>
      <c r="D117" s="52" t="s">
        <v>56</v>
      </c>
      <c r="E117" s="75"/>
      <c r="F117" s="23" t="s">
        <v>193</v>
      </c>
      <c r="G117" s="27" t="s">
        <v>73</v>
      </c>
      <c r="H117" s="86" t="s">
        <v>61</v>
      </c>
      <c r="I117" s="87"/>
      <c r="J117" s="86" t="s">
        <v>62</v>
      </c>
      <c r="K117" s="56"/>
      <c r="L117" s="88"/>
      <c r="M117" s="26"/>
    </row>
    <row r="118" spans="1:13" ht="12.75">
      <c r="A118" s="48"/>
      <c r="B118" s="11"/>
      <c r="C118" s="43"/>
      <c r="D118" s="57" t="s">
        <v>13</v>
      </c>
      <c r="E118" s="26" t="s">
        <v>51</v>
      </c>
      <c r="F118" s="27" t="s">
        <v>236</v>
      </c>
      <c r="G118" s="27" t="s">
        <v>76</v>
      </c>
      <c r="H118" s="58" t="s">
        <v>13</v>
      </c>
      <c r="I118" s="26" t="s">
        <v>51</v>
      </c>
      <c r="J118" s="58" t="s">
        <v>13</v>
      </c>
      <c r="K118" s="59" t="s">
        <v>51</v>
      </c>
      <c r="L118" s="26"/>
      <c r="M118" s="78"/>
    </row>
    <row r="119" spans="1:13" ht="12.75">
      <c r="A119" s="48"/>
      <c r="B119" s="11"/>
      <c r="C119" s="43"/>
      <c r="D119" s="58" t="s">
        <v>49</v>
      </c>
      <c r="E119" s="26" t="s">
        <v>50</v>
      </c>
      <c r="F119" s="27" t="s">
        <v>237</v>
      </c>
      <c r="G119" s="89"/>
      <c r="H119" s="57" t="s">
        <v>50</v>
      </c>
      <c r="I119" s="26" t="s">
        <v>50</v>
      </c>
      <c r="J119" s="57" t="s">
        <v>50</v>
      </c>
      <c r="K119" s="59" t="s">
        <v>50</v>
      </c>
      <c r="L119" s="5"/>
      <c r="M119" s="5"/>
    </row>
    <row r="120" spans="1:13" ht="12.75">
      <c r="A120" s="48"/>
      <c r="B120" s="14" t="s">
        <v>85</v>
      </c>
      <c r="C120" s="12"/>
      <c r="D120" s="61">
        <f>($G$19)</f>
        <v>16357.719646079999</v>
      </c>
      <c r="E120" s="62">
        <f>($H$19)</f>
        <v>54525.732153599994</v>
      </c>
      <c r="F120" s="213">
        <v>25</v>
      </c>
      <c r="G120" s="90">
        <v>4</v>
      </c>
      <c r="H120" s="61">
        <f aca="true" t="shared" si="10" ref="H120:H133">(D120*G120)*(F120/100)</f>
        <v>16357.719646079999</v>
      </c>
      <c r="I120" s="62">
        <f aca="true" t="shared" si="11" ref="I120:I133">(E120*G120)*(F120/100)</f>
        <v>54525.732153599994</v>
      </c>
      <c r="J120" s="61">
        <f aca="true" t="shared" si="12" ref="J120:K131">(H120/264)</f>
        <v>61.96105926545454</v>
      </c>
      <c r="K120" s="64">
        <f t="shared" si="12"/>
        <v>206.5368642181818</v>
      </c>
      <c r="L120" s="5"/>
      <c r="M120" s="5"/>
    </row>
    <row r="121" spans="1:13" ht="12.75">
      <c r="A121" s="48"/>
      <c r="B121" s="14" t="s">
        <v>86</v>
      </c>
      <c r="C121" s="12"/>
      <c r="D121" s="61">
        <f>($G$20)</f>
        <v>8724.117144576</v>
      </c>
      <c r="E121" s="62">
        <f>($H$20)</f>
        <v>43620.585722879994</v>
      </c>
      <c r="F121" s="213">
        <v>25</v>
      </c>
      <c r="G121" s="90">
        <v>3</v>
      </c>
      <c r="H121" s="61">
        <f t="shared" si="10"/>
        <v>6543.087858432</v>
      </c>
      <c r="I121" s="62">
        <f t="shared" si="11"/>
        <v>32715.439292159994</v>
      </c>
      <c r="J121" s="61">
        <f t="shared" si="12"/>
        <v>24.78442370618182</v>
      </c>
      <c r="K121" s="64">
        <f t="shared" si="12"/>
        <v>123.92211853090907</v>
      </c>
      <c r="L121" s="5"/>
      <c r="M121" s="5"/>
    </row>
    <row r="122" spans="1:13" ht="12.75">
      <c r="A122" s="48"/>
      <c r="B122" s="14" t="s">
        <v>87</v>
      </c>
      <c r="C122" s="12"/>
      <c r="D122" s="61">
        <f>($G$21)</f>
        <v>13086.175716863998</v>
      </c>
      <c r="E122" s="62">
        <f>($H$21)</f>
        <v>65430.878584319995</v>
      </c>
      <c r="F122" s="213">
        <v>25</v>
      </c>
      <c r="G122" s="90">
        <v>2</v>
      </c>
      <c r="H122" s="61">
        <f t="shared" si="10"/>
        <v>6543.087858431999</v>
      </c>
      <c r="I122" s="62">
        <f t="shared" si="11"/>
        <v>32715.439292159997</v>
      </c>
      <c r="J122" s="61">
        <f t="shared" si="12"/>
        <v>24.784423706181816</v>
      </c>
      <c r="K122" s="64">
        <f t="shared" si="12"/>
        <v>123.92211853090907</v>
      </c>
      <c r="L122" s="5"/>
      <c r="M122" s="5"/>
    </row>
    <row r="123" spans="1:13" ht="12.75">
      <c r="A123" s="48"/>
      <c r="B123" s="14" t="s">
        <v>88</v>
      </c>
      <c r="C123" s="12"/>
      <c r="D123" s="61">
        <f>($G$22)</f>
        <v>5452.573215359999</v>
      </c>
      <c r="E123" s="62">
        <f>($H$22)</f>
        <v>54525.732153599994</v>
      </c>
      <c r="F123" s="213">
        <v>25</v>
      </c>
      <c r="G123" s="90">
        <v>2</v>
      </c>
      <c r="H123" s="61">
        <f t="shared" si="10"/>
        <v>2726.2866076799996</v>
      </c>
      <c r="I123" s="62">
        <f t="shared" si="11"/>
        <v>27262.866076799997</v>
      </c>
      <c r="J123" s="61">
        <f t="shared" si="12"/>
        <v>10.32684321090909</v>
      </c>
      <c r="K123" s="64">
        <f t="shared" si="12"/>
        <v>103.2684321090909</v>
      </c>
      <c r="L123" s="5"/>
      <c r="M123" s="5"/>
    </row>
    <row r="124" spans="1:13" ht="12.75">
      <c r="A124" s="48"/>
      <c r="B124" s="14" t="s">
        <v>89</v>
      </c>
      <c r="C124" s="12"/>
      <c r="D124" s="61">
        <f>($G$23)</f>
        <v>4362.058572288</v>
      </c>
      <c r="E124" s="62">
        <f>($H$23)</f>
        <v>43620.585722879994</v>
      </c>
      <c r="F124" s="213">
        <v>25</v>
      </c>
      <c r="G124" s="90">
        <v>2</v>
      </c>
      <c r="H124" s="61">
        <f t="shared" si="10"/>
        <v>2181.029286144</v>
      </c>
      <c r="I124" s="62">
        <f t="shared" si="11"/>
        <v>21810.292861439997</v>
      </c>
      <c r="J124" s="61">
        <f t="shared" si="12"/>
        <v>8.261474568727271</v>
      </c>
      <c r="K124" s="64">
        <f t="shared" si="12"/>
        <v>82.61474568727272</v>
      </c>
      <c r="L124" s="5"/>
      <c r="M124" s="5"/>
    </row>
    <row r="125" spans="1:13" ht="12.75">
      <c r="A125" s="48"/>
      <c r="B125" s="14" t="s">
        <v>90</v>
      </c>
      <c r="C125" s="12"/>
      <c r="D125" s="61">
        <f>($G$24)</f>
        <v>10993.09116</v>
      </c>
      <c r="E125" s="62">
        <f>($H$24)</f>
        <v>21986.18232</v>
      </c>
      <c r="F125" s="213">
        <v>50</v>
      </c>
      <c r="G125" s="90">
        <v>2</v>
      </c>
      <c r="H125" s="61">
        <f t="shared" si="10"/>
        <v>10993.09116</v>
      </c>
      <c r="I125" s="62">
        <f t="shared" si="11"/>
        <v>21986.18232</v>
      </c>
      <c r="J125" s="61">
        <f t="shared" si="12"/>
        <v>41.640496818181816</v>
      </c>
      <c r="K125" s="64">
        <f t="shared" si="12"/>
        <v>83.28099363636363</v>
      </c>
      <c r="L125" s="5"/>
      <c r="M125" s="5"/>
    </row>
    <row r="126" spans="1:13" ht="12.75">
      <c r="A126" s="48"/>
      <c r="B126" s="14" t="s">
        <v>91</v>
      </c>
      <c r="C126" s="12"/>
      <c r="D126" s="61">
        <f>($G$25)</f>
        <v>26172.351433727996</v>
      </c>
      <c r="E126" s="62">
        <f>($H$25)</f>
        <v>87241.17144575999</v>
      </c>
      <c r="F126" s="213">
        <v>25</v>
      </c>
      <c r="G126" s="90">
        <v>4</v>
      </c>
      <c r="H126" s="61">
        <f t="shared" si="10"/>
        <v>26172.351433727996</v>
      </c>
      <c r="I126" s="62">
        <f t="shared" si="11"/>
        <v>87241.17144575999</v>
      </c>
      <c r="J126" s="61">
        <f t="shared" si="12"/>
        <v>99.13769482472726</v>
      </c>
      <c r="K126" s="64">
        <f t="shared" si="12"/>
        <v>330.45898274909086</v>
      </c>
      <c r="L126" s="5"/>
      <c r="M126" s="5"/>
    </row>
    <row r="127" spans="1:13" ht="12.75">
      <c r="A127" s="48"/>
      <c r="B127" s="14" t="s">
        <v>92</v>
      </c>
      <c r="C127" s="12"/>
      <c r="D127" s="61">
        <f>($G$26)</f>
        <v>21986.18232</v>
      </c>
      <c r="E127" s="62">
        <f>($H$26)</f>
        <v>43972.36464</v>
      </c>
      <c r="F127" s="213">
        <v>50</v>
      </c>
      <c r="G127" s="90">
        <v>2</v>
      </c>
      <c r="H127" s="61">
        <f t="shared" si="10"/>
        <v>21986.18232</v>
      </c>
      <c r="I127" s="62">
        <f t="shared" si="11"/>
        <v>43972.36464</v>
      </c>
      <c r="J127" s="61">
        <f t="shared" si="12"/>
        <v>83.28099363636363</v>
      </c>
      <c r="K127" s="64">
        <f t="shared" si="12"/>
        <v>166.56198727272727</v>
      </c>
      <c r="L127" s="5"/>
      <c r="M127" s="5"/>
    </row>
    <row r="128" spans="1:13" ht="12.75">
      <c r="A128" s="48"/>
      <c r="B128" s="14" t="s">
        <v>126</v>
      </c>
      <c r="C128" s="12"/>
      <c r="D128" s="61">
        <f>($G$27)</f>
        <v>623.5686624640001</v>
      </c>
      <c r="E128" s="62">
        <f>($H$27)</f>
        <v>6235.68662464</v>
      </c>
      <c r="F128" s="213">
        <v>25</v>
      </c>
      <c r="G128" s="90">
        <v>2</v>
      </c>
      <c r="H128" s="61">
        <f t="shared" si="10"/>
        <v>311.78433123200006</v>
      </c>
      <c r="I128" s="62">
        <f t="shared" si="11"/>
        <v>3117.84331232</v>
      </c>
      <c r="J128" s="61">
        <f t="shared" si="12"/>
        <v>1.1810012546666668</v>
      </c>
      <c r="K128" s="64">
        <f t="shared" si="12"/>
        <v>11.810012546666668</v>
      </c>
      <c r="L128" s="5"/>
      <c r="M128" s="5"/>
    </row>
    <row r="129" spans="1:13" ht="12.75">
      <c r="A129" s="48"/>
      <c r="B129" s="14" t="s">
        <v>93</v>
      </c>
      <c r="C129" s="12"/>
      <c r="D129" s="61">
        <f>($G$28)</f>
        <v>3271.5439292159995</v>
      </c>
      <c r="E129" s="62">
        <f>($H$28)</f>
        <v>32715.439292159997</v>
      </c>
      <c r="F129" s="213">
        <v>25</v>
      </c>
      <c r="G129" s="90">
        <v>2</v>
      </c>
      <c r="H129" s="61">
        <f t="shared" si="10"/>
        <v>1635.7719646079997</v>
      </c>
      <c r="I129" s="62">
        <f t="shared" si="11"/>
        <v>16357.719646079999</v>
      </c>
      <c r="J129" s="61">
        <f t="shared" si="12"/>
        <v>6.196105926545454</v>
      </c>
      <c r="K129" s="64">
        <f t="shared" si="12"/>
        <v>61.96105926545454</v>
      </c>
      <c r="L129" s="5"/>
      <c r="M129" s="5"/>
    </row>
    <row r="130" spans="1:13" ht="12.75">
      <c r="A130" s="48"/>
      <c r="B130" s="14" t="s">
        <v>94</v>
      </c>
      <c r="C130" s="12"/>
      <c r="D130" s="61">
        <f>($G$29)</f>
        <v>3271.5439292159995</v>
      </c>
      <c r="E130" s="62">
        <f>($H$29)</f>
        <v>32715.439292159997</v>
      </c>
      <c r="F130" s="213">
        <v>25</v>
      </c>
      <c r="G130" s="90">
        <v>2</v>
      </c>
      <c r="H130" s="61">
        <f t="shared" si="10"/>
        <v>1635.7719646079997</v>
      </c>
      <c r="I130" s="62">
        <f t="shared" si="11"/>
        <v>16357.719646079999</v>
      </c>
      <c r="J130" s="61">
        <f t="shared" si="12"/>
        <v>6.196105926545454</v>
      </c>
      <c r="K130" s="64">
        <f t="shared" si="12"/>
        <v>61.96105926545454</v>
      </c>
      <c r="L130" s="5"/>
      <c r="M130" s="5"/>
    </row>
    <row r="131" spans="1:13" ht="12.75">
      <c r="A131" s="48"/>
      <c r="B131" s="14" t="s">
        <v>95</v>
      </c>
      <c r="C131" s="12"/>
      <c r="D131" s="61">
        <f>($G$30)</f>
        <v>5452.573215359999</v>
      </c>
      <c r="E131" s="62">
        <f>($H$30)</f>
        <v>54525.732153599994</v>
      </c>
      <c r="F131" s="213">
        <v>25</v>
      </c>
      <c r="G131" s="90">
        <v>2</v>
      </c>
      <c r="H131" s="61">
        <f t="shared" si="10"/>
        <v>2726.2866076799996</v>
      </c>
      <c r="I131" s="62">
        <f t="shared" si="11"/>
        <v>27262.866076799997</v>
      </c>
      <c r="J131" s="61">
        <f t="shared" si="12"/>
        <v>10.32684321090909</v>
      </c>
      <c r="K131" s="64">
        <f t="shared" si="12"/>
        <v>103.2684321090909</v>
      </c>
      <c r="L131" s="5"/>
      <c r="M131" s="5"/>
    </row>
    <row r="132" spans="1:13" ht="12.75">
      <c r="A132" s="48"/>
      <c r="B132" s="14" t="s">
        <v>96</v>
      </c>
      <c r="C132" s="12"/>
      <c r="D132" s="61">
        <f>($G$31)</f>
        <v>11995.661073792</v>
      </c>
      <c r="E132" s="62">
        <f>($H$31)</f>
        <v>119956.61073791998</v>
      </c>
      <c r="F132" s="213">
        <v>25</v>
      </c>
      <c r="G132" s="90">
        <v>2</v>
      </c>
      <c r="H132" s="61">
        <f t="shared" si="10"/>
        <v>5997.830536896</v>
      </c>
      <c r="I132" s="62">
        <f t="shared" si="11"/>
        <v>59978.30536895999</v>
      </c>
      <c r="J132" s="61">
        <f>(H132/264)</f>
        <v>22.719055064</v>
      </c>
      <c r="K132" s="64">
        <f>(I132/264)</f>
        <v>227.19055063999997</v>
      </c>
      <c r="L132" s="5"/>
      <c r="M132" s="5"/>
    </row>
    <row r="133" spans="1:13" ht="12.75">
      <c r="A133" s="48"/>
      <c r="B133" s="14" t="s">
        <v>147</v>
      </c>
      <c r="C133" s="12"/>
      <c r="D133" s="61">
        <f>($G$32)</f>
        <v>17448.234289152</v>
      </c>
      <c r="E133" s="62">
        <f>($H$32)</f>
        <v>87241.17144575999</v>
      </c>
      <c r="F133" s="213">
        <v>25</v>
      </c>
      <c r="G133" s="90">
        <v>2</v>
      </c>
      <c r="H133" s="61">
        <f t="shared" si="10"/>
        <v>8724.117144576</v>
      </c>
      <c r="I133" s="62">
        <f t="shared" si="11"/>
        <v>43620.585722879994</v>
      </c>
      <c r="J133" s="61">
        <f>(H133/264)</f>
        <v>33.045898274909085</v>
      </c>
      <c r="K133" s="64">
        <f>(I133/264)</f>
        <v>165.22949137454543</v>
      </c>
      <c r="L133" s="5"/>
      <c r="M133" s="5"/>
    </row>
    <row r="134" spans="1:13" ht="13.5" thickBot="1">
      <c r="A134" s="48"/>
      <c r="B134" s="37" t="s">
        <v>3</v>
      </c>
      <c r="C134" s="38"/>
      <c r="D134" s="67">
        <f>SUM(D120:D133)</f>
        <v>149197.39430809597</v>
      </c>
      <c r="E134" s="67">
        <f>SUM(E120:E133)</f>
        <v>748313.3122892799</v>
      </c>
      <c r="F134" s="91"/>
      <c r="G134" s="68"/>
      <c r="H134" s="66">
        <f>SUM(H120:H133)</f>
        <v>114534.39872009597</v>
      </c>
      <c r="I134" s="67">
        <f>SUM(I120:I133)</f>
        <v>488924.5278550398</v>
      </c>
      <c r="J134" s="66">
        <f>SUM(J120:J133)</f>
        <v>433.84241939430296</v>
      </c>
      <c r="K134" s="69">
        <f>SUM(K120:K133)</f>
        <v>1851.9868479357574</v>
      </c>
      <c r="L134" s="5"/>
      <c r="M134" s="5"/>
    </row>
    <row r="135" spans="1:13" ht="12.75">
      <c r="A135" s="48"/>
      <c r="B135" s="12" t="s">
        <v>142</v>
      </c>
      <c r="C135" s="12"/>
      <c r="D135" s="62"/>
      <c r="E135" s="62"/>
      <c r="F135" s="63"/>
      <c r="G135" s="62"/>
      <c r="H135" s="62"/>
      <c r="I135" s="62"/>
      <c r="J135" s="62"/>
      <c r="K135" s="5"/>
      <c r="L135" s="5"/>
      <c r="M135" s="5"/>
    </row>
    <row r="136" spans="1:13" ht="12.75">
      <c r="A136" s="48"/>
      <c r="B136" s="12" t="s">
        <v>141</v>
      </c>
      <c r="C136" s="12"/>
      <c r="D136" s="85"/>
      <c r="E136" s="85"/>
      <c r="F136" s="71"/>
      <c r="G136" s="71"/>
      <c r="H136" s="71"/>
      <c r="I136" s="71"/>
      <c r="J136" s="5"/>
      <c r="K136" s="5"/>
      <c r="L136" s="5"/>
      <c r="M136" s="5"/>
    </row>
    <row r="137" spans="1:13" ht="12.75">
      <c r="A137" s="48"/>
      <c r="B137" s="12" t="s">
        <v>238</v>
      </c>
      <c r="C137" s="12"/>
      <c r="D137" s="85"/>
      <c r="E137" s="85"/>
      <c r="F137" s="71"/>
      <c r="G137" s="71"/>
      <c r="H137" s="71"/>
      <c r="I137" s="71"/>
      <c r="J137" s="5"/>
      <c r="K137" s="5"/>
      <c r="L137" s="5"/>
      <c r="M137" s="5"/>
    </row>
    <row r="138" spans="1:13" ht="12.75">
      <c r="A138" s="48"/>
      <c r="B138" s="12" t="s">
        <v>239</v>
      </c>
      <c r="C138" s="12"/>
      <c r="D138" s="85"/>
      <c r="E138" s="85"/>
      <c r="F138" s="71"/>
      <c r="G138" s="71"/>
      <c r="H138" s="71"/>
      <c r="I138" s="71"/>
      <c r="J138" s="5"/>
      <c r="K138" s="5"/>
      <c r="L138" s="5"/>
      <c r="M138" s="5"/>
    </row>
    <row r="139" spans="1:13" ht="13.5" thickBot="1">
      <c r="A139" s="48"/>
      <c r="B139" s="48"/>
      <c r="C139" s="71"/>
      <c r="D139" s="71"/>
      <c r="E139" s="71"/>
      <c r="F139" s="71"/>
      <c r="G139" s="71"/>
      <c r="H139" s="71"/>
      <c r="I139" s="71"/>
      <c r="J139" s="5"/>
      <c r="K139" s="5"/>
      <c r="L139" s="5"/>
      <c r="M139" s="5"/>
    </row>
    <row r="140" spans="1:13" ht="15.75">
      <c r="A140" s="48"/>
      <c r="B140" s="22" t="s">
        <v>104</v>
      </c>
      <c r="C140" s="9"/>
      <c r="D140" s="9"/>
      <c r="E140" s="9"/>
      <c r="F140" s="9"/>
      <c r="G140" s="9"/>
      <c r="H140" s="9"/>
      <c r="I140" s="9"/>
      <c r="J140" s="10"/>
      <c r="K140" s="5"/>
      <c r="L140" s="5"/>
      <c r="M140" s="5"/>
    </row>
    <row r="141" spans="1:13" ht="13.5" thickBot="1">
      <c r="A141" s="48"/>
      <c r="B141" s="11" t="s">
        <v>48</v>
      </c>
      <c r="C141" s="43"/>
      <c r="D141" s="52" t="s">
        <v>56</v>
      </c>
      <c r="E141" s="92"/>
      <c r="F141" s="26" t="s">
        <v>57</v>
      </c>
      <c r="G141" s="26" t="s">
        <v>138</v>
      </c>
      <c r="H141" s="26" t="s">
        <v>59</v>
      </c>
      <c r="I141" s="76" t="s">
        <v>140</v>
      </c>
      <c r="J141" s="77"/>
      <c r="K141" s="5"/>
      <c r="L141" s="5"/>
      <c r="M141" s="5"/>
    </row>
    <row r="142" spans="1:13" ht="12.75">
      <c r="A142" s="48"/>
      <c r="B142" s="11"/>
      <c r="C142" s="43"/>
      <c r="D142" s="57" t="s">
        <v>13</v>
      </c>
      <c r="E142" s="93" t="s">
        <v>51</v>
      </c>
      <c r="F142" s="26" t="s">
        <v>58</v>
      </c>
      <c r="G142" s="26"/>
      <c r="H142" s="26" t="s">
        <v>139</v>
      </c>
      <c r="I142" s="26" t="s">
        <v>60</v>
      </c>
      <c r="J142" s="59" t="s">
        <v>55</v>
      </c>
      <c r="K142" s="5"/>
      <c r="L142" s="5"/>
      <c r="M142" s="5"/>
    </row>
    <row r="143" spans="1:13" ht="12.75">
      <c r="A143" s="48"/>
      <c r="B143" s="11"/>
      <c r="C143" s="43"/>
      <c r="D143" s="58" t="s">
        <v>49</v>
      </c>
      <c r="E143" s="93" t="s">
        <v>50</v>
      </c>
      <c r="F143" s="26" t="s">
        <v>129</v>
      </c>
      <c r="G143" s="26"/>
      <c r="H143" s="26"/>
      <c r="I143" s="26" t="s">
        <v>50</v>
      </c>
      <c r="J143" s="59"/>
      <c r="K143" s="5"/>
      <c r="L143" s="5"/>
      <c r="M143" s="5"/>
    </row>
    <row r="144" spans="1:13" ht="12.75">
      <c r="A144" s="48"/>
      <c r="B144" s="14" t="s">
        <v>85</v>
      </c>
      <c r="C144" s="12"/>
      <c r="D144" s="61">
        <f>($G$19)</f>
        <v>16357.719646079999</v>
      </c>
      <c r="E144" s="94">
        <f>($H$19)</f>
        <v>54525.732153599994</v>
      </c>
      <c r="F144" s="213">
        <v>0</v>
      </c>
      <c r="G144" s="63">
        <v>0</v>
      </c>
      <c r="H144" s="63">
        <v>1.05</v>
      </c>
      <c r="I144" s="62">
        <f aca="true" t="shared" si="13" ref="I144:I157">(D144*(F144/100)*(G144/365)*H144)</f>
        <v>0</v>
      </c>
      <c r="J144" s="64">
        <f aca="true" t="shared" si="14" ref="J144:J157">(E144*(F144/100)*(G144/365)*H144)</f>
        <v>0</v>
      </c>
      <c r="K144" s="5"/>
      <c r="L144" s="5"/>
      <c r="M144" s="5"/>
    </row>
    <row r="145" spans="1:13" ht="12.75">
      <c r="A145" s="48"/>
      <c r="B145" s="14" t="s">
        <v>86</v>
      </c>
      <c r="C145" s="12"/>
      <c r="D145" s="61">
        <f>($G$20)</f>
        <v>8724.117144576</v>
      </c>
      <c r="E145" s="94">
        <f>($H$20)</f>
        <v>43620.585722879994</v>
      </c>
      <c r="F145" s="213">
        <v>2</v>
      </c>
      <c r="G145" s="63">
        <v>10</v>
      </c>
      <c r="H145" s="63">
        <v>1.05</v>
      </c>
      <c r="I145" s="62">
        <f t="shared" si="13"/>
        <v>5.019355069482081</v>
      </c>
      <c r="J145" s="64">
        <f t="shared" si="14"/>
        <v>25.096775347410407</v>
      </c>
      <c r="K145" s="5"/>
      <c r="L145" s="5"/>
      <c r="M145" s="5"/>
    </row>
    <row r="146" spans="1:13" ht="12.75">
      <c r="A146" s="48"/>
      <c r="B146" s="14" t="s">
        <v>87</v>
      </c>
      <c r="C146" s="12"/>
      <c r="D146" s="61">
        <f>($G$21)</f>
        <v>13086.175716863998</v>
      </c>
      <c r="E146" s="94">
        <f>($H$21)</f>
        <v>65430.878584319995</v>
      </c>
      <c r="F146" s="213">
        <v>0</v>
      </c>
      <c r="G146" s="63">
        <v>0</v>
      </c>
      <c r="H146" s="63">
        <v>1.05</v>
      </c>
      <c r="I146" s="62">
        <f t="shared" si="13"/>
        <v>0</v>
      </c>
      <c r="J146" s="64">
        <f t="shared" si="14"/>
        <v>0</v>
      </c>
      <c r="K146" s="5"/>
      <c r="L146" s="5"/>
      <c r="M146" s="5"/>
    </row>
    <row r="147" spans="1:13" ht="12.75">
      <c r="A147" s="48"/>
      <c r="B147" s="14" t="s">
        <v>88</v>
      </c>
      <c r="C147" s="12"/>
      <c r="D147" s="61">
        <f>($G$22)</f>
        <v>5452.573215359999</v>
      </c>
      <c r="E147" s="94">
        <f>($H$22)</f>
        <v>54525.732153599994</v>
      </c>
      <c r="F147" s="213">
        <v>0</v>
      </c>
      <c r="G147" s="63">
        <v>0</v>
      </c>
      <c r="H147" s="63">
        <v>1.05</v>
      </c>
      <c r="I147" s="62">
        <f t="shared" si="13"/>
        <v>0</v>
      </c>
      <c r="J147" s="64">
        <f t="shared" si="14"/>
        <v>0</v>
      </c>
      <c r="K147" s="5"/>
      <c r="L147" s="5"/>
      <c r="M147" s="5"/>
    </row>
    <row r="148" spans="1:13" ht="12.75">
      <c r="A148" s="48"/>
      <c r="B148" s="14" t="s">
        <v>89</v>
      </c>
      <c r="C148" s="12"/>
      <c r="D148" s="61">
        <f>($G$23)</f>
        <v>4362.058572288</v>
      </c>
      <c r="E148" s="94">
        <f>($H$23)</f>
        <v>43620.585722879994</v>
      </c>
      <c r="F148" s="213">
        <v>1</v>
      </c>
      <c r="G148" s="63">
        <v>10</v>
      </c>
      <c r="H148" s="63">
        <v>1.05</v>
      </c>
      <c r="I148" s="62">
        <f t="shared" si="13"/>
        <v>1.2548387673705204</v>
      </c>
      <c r="J148" s="64">
        <f t="shared" si="14"/>
        <v>12.548387673705204</v>
      </c>
      <c r="K148" s="5"/>
      <c r="L148" s="5"/>
      <c r="M148" s="5"/>
    </row>
    <row r="149" spans="1:13" ht="12.75">
      <c r="A149" s="48"/>
      <c r="B149" s="14" t="s">
        <v>90</v>
      </c>
      <c r="C149" s="12"/>
      <c r="D149" s="61">
        <f>($G$24)</f>
        <v>10993.09116</v>
      </c>
      <c r="E149" s="94">
        <f>($H$24)</f>
        <v>21986.18232</v>
      </c>
      <c r="F149" s="213">
        <v>15</v>
      </c>
      <c r="G149" s="63">
        <v>20</v>
      </c>
      <c r="H149" s="63">
        <v>1.05</v>
      </c>
      <c r="I149" s="62">
        <f t="shared" si="13"/>
        <v>94.87188261369863</v>
      </c>
      <c r="J149" s="64">
        <f t="shared" si="14"/>
        <v>189.74376522739726</v>
      </c>
      <c r="K149" s="5"/>
      <c r="L149" s="5"/>
      <c r="M149" s="5"/>
    </row>
    <row r="150" spans="1:13" ht="12.75">
      <c r="A150" s="48"/>
      <c r="B150" s="14" t="s">
        <v>91</v>
      </c>
      <c r="C150" s="12"/>
      <c r="D150" s="61">
        <f>($G$25)</f>
        <v>26172.351433727996</v>
      </c>
      <c r="E150" s="94">
        <f>($H$25)</f>
        <v>87241.17144575999</v>
      </c>
      <c r="F150" s="213">
        <v>5</v>
      </c>
      <c r="G150" s="63">
        <v>15</v>
      </c>
      <c r="H150" s="63">
        <v>1.05</v>
      </c>
      <c r="I150" s="62">
        <f t="shared" si="13"/>
        <v>56.467744531673425</v>
      </c>
      <c r="J150" s="64">
        <f t="shared" si="14"/>
        <v>188.22581510557805</v>
      </c>
      <c r="K150" s="5"/>
      <c r="L150" s="5"/>
      <c r="M150" s="5"/>
    </row>
    <row r="151" spans="1:13" ht="12.75">
      <c r="A151" s="48"/>
      <c r="B151" s="14" t="s">
        <v>92</v>
      </c>
      <c r="C151" s="12"/>
      <c r="D151" s="61">
        <f>($G$26)</f>
        <v>21986.18232</v>
      </c>
      <c r="E151" s="94">
        <f>($H$26)</f>
        <v>43972.36464</v>
      </c>
      <c r="F151" s="213">
        <v>12</v>
      </c>
      <c r="G151" s="63">
        <v>10</v>
      </c>
      <c r="H151" s="63">
        <v>1.05</v>
      </c>
      <c r="I151" s="62">
        <f t="shared" si="13"/>
        <v>75.89750609095891</v>
      </c>
      <c r="J151" s="64">
        <f t="shared" si="14"/>
        <v>151.79501218191783</v>
      </c>
      <c r="K151" s="5"/>
      <c r="L151" s="5"/>
      <c r="M151" s="5"/>
    </row>
    <row r="152" spans="1:13" ht="12.75">
      <c r="A152" s="48"/>
      <c r="B152" s="14" t="s">
        <v>126</v>
      </c>
      <c r="C152" s="12"/>
      <c r="D152" s="61">
        <f>($G$27)</f>
        <v>623.5686624640001</v>
      </c>
      <c r="E152" s="94">
        <f>($H$27)</f>
        <v>6235.68662464</v>
      </c>
      <c r="F152" s="213">
        <v>1</v>
      </c>
      <c r="G152" s="63">
        <v>10</v>
      </c>
      <c r="H152" s="63">
        <v>1.05</v>
      </c>
      <c r="I152" s="62">
        <f t="shared" si="13"/>
        <v>0.1793827659143014</v>
      </c>
      <c r="J152" s="64">
        <f t="shared" si="14"/>
        <v>1.7938276591430138</v>
      </c>
      <c r="K152" s="5"/>
      <c r="L152" s="5"/>
      <c r="M152" s="5"/>
    </row>
    <row r="153" spans="1:13" ht="12.75">
      <c r="A153" s="48"/>
      <c r="B153" s="14" t="s">
        <v>93</v>
      </c>
      <c r="C153" s="12"/>
      <c r="D153" s="61">
        <f>($G$28)</f>
        <v>3271.5439292159995</v>
      </c>
      <c r="E153" s="94">
        <f>($H$28)</f>
        <v>32715.439292159997</v>
      </c>
      <c r="F153" s="213">
        <v>1</v>
      </c>
      <c r="G153" s="63">
        <v>10</v>
      </c>
      <c r="H153" s="63">
        <v>1.05</v>
      </c>
      <c r="I153" s="62">
        <f t="shared" si="13"/>
        <v>0.9411290755278902</v>
      </c>
      <c r="J153" s="64">
        <f t="shared" si="14"/>
        <v>9.411290755278904</v>
      </c>
      <c r="K153" s="5"/>
      <c r="L153" s="5"/>
      <c r="M153" s="5"/>
    </row>
    <row r="154" spans="1:13" ht="12.75">
      <c r="A154" s="48"/>
      <c r="B154" s="14" t="s">
        <v>94</v>
      </c>
      <c r="C154" s="12"/>
      <c r="D154" s="61">
        <f>($G$29)</f>
        <v>3271.5439292159995</v>
      </c>
      <c r="E154" s="94">
        <f>($H$29)</f>
        <v>32715.439292159997</v>
      </c>
      <c r="F154" s="213">
        <v>1</v>
      </c>
      <c r="G154" s="63">
        <v>10</v>
      </c>
      <c r="H154" s="63">
        <v>1.05</v>
      </c>
      <c r="I154" s="62">
        <f t="shared" si="13"/>
        <v>0.9411290755278902</v>
      </c>
      <c r="J154" s="64">
        <f t="shared" si="14"/>
        <v>9.411290755278904</v>
      </c>
      <c r="K154" s="5"/>
      <c r="L154" s="5"/>
      <c r="M154" s="5"/>
    </row>
    <row r="155" spans="1:13" ht="12.75">
      <c r="A155" s="48"/>
      <c r="B155" s="14" t="s">
        <v>95</v>
      </c>
      <c r="C155" s="12"/>
      <c r="D155" s="61">
        <f>($G$30)</f>
        <v>5452.573215359999</v>
      </c>
      <c r="E155" s="94">
        <f>($H$30)</f>
        <v>54525.732153599994</v>
      </c>
      <c r="F155" s="213">
        <v>1</v>
      </c>
      <c r="G155" s="63">
        <v>10</v>
      </c>
      <c r="H155" s="63">
        <v>1.05</v>
      </c>
      <c r="I155" s="62">
        <f t="shared" si="13"/>
        <v>1.5685484592131504</v>
      </c>
      <c r="J155" s="64">
        <f t="shared" si="14"/>
        <v>15.685484592131505</v>
      </c>
      <c r="K155" s="5"/>
      <c r="L155" s="5"/>
      <c r="M155" s="5"/>
    </row>
    <row r="156" spans="1:13" ht="12.75">
      <c r="A156" s="48"/>
      <c r="B156" s="14" t="s">
        <v>96</v>
      </c>
      <c r="C156" s="12"/>
      <c r="D156" s="61">
        <f>($G$31)</f>
        <v>11995.661073792</v>
      </c>
      <c r="E156" s="94">
        <f>($H$31)</f>
        <v>119956.61073791998</v>
      </c>
      <c r="F156" s="213">
        <v>1</v>
      </c>
      <c r="G156" s="63">
        <v>10</v>
      </c>
      <c r="H156" s="63">
        <v>1.05</v>
      </c>
      <c r="I156" s="62">
        <f t="shared" si="13"/>
        <v>3.4508066102689314</v>
      </c>
      <c r="J156" s="64">
        <f t="shared" si="14"/>
        <v>34.508066102689305</v>
      </c>
      <c r="K156" s="5"/>
      <c r="L156" s="5"/>
      <c r="M156" s="5"/>
    </row>
    <row r="157" spans="1:13" ht="12.75">
      <c r="A157" s="48"/>
      <c r="B157" s="14" t="s">
        <v>147</v>
      </c>
      <c r="C157" s="12"/>
      <c r="D157" s="95">
        <f>($G$32)</f>
        <v>17448.234289152</v>
      </c>
      <c r="E157" s="96">
        <f>($H$32)</f>
        <v>87241.17144575999</v>
      </c>
      <c r="F157" s="213">
        <v>3</v>
      </c>
      <c r="G157" s="63">
        <v>10</v>
      </c>
      <c r="H157" s="63">
        <v>1.05</v>
      </c>
      <c r="I157" s="62">
        <f t="shared" si="13"/>
        <v>15.058065208446246</v>
      </c>
      <c r="J157" s="64">
        <f t="shared" si="14"/>
        <v>75.29032604223121</v>
      </c>
      <c r="K157" s="5"/>
      <c r="L157" s="5"/>
      <c r="M157" s="5"/>
    </row>
    <row r="158" spans="1:13" ht="13.5" thickBot="1">
      <c r="A158" s="48"/>
      <c r="B158" s="37" t="s">
        <v>3</v>
      </c>
      <c r="C158" s="38"/>
      <c r="D158" s="97">
        <f>SUM(D144:D157)</f>
        <v>149197.39430809597</v>
      </c>
      <c r="E158" s="67">
        <f>SUM(E144:E157)</f>
        <v>748313.3122892799</v>
      </c>
      <c r="F158" s="81"/>
      <c r="G158" s="81"/>
      <c r="H158" s="81"/>
      <c r="I158" s="67">
        <f>SUM(I144:I157)</f>
        <v>255.650388268082</v>
      </c>
      <c r="J158" s="69">
        <f>SUM(J144:J157)</f>
        <v>713.5100414427616</v>
      </c>
      <c r="K158" s="5"/>
      <c r="L158" s="5"/>
      <c r="M158" s="5"/>
    </row>
    <row r="159" spans="1:13" ht="12.75">
      <c r="A159" s="48"/>
      <c r="B159" s="43" t="s">
        <v>186</v>
      </c>
      <c r="C159" s="12"/>
      <c r="D159" s="62"/>
      <c r="E159" s="62"/>
      <c r="F159" s="63"/>
      <c r="G159" s="63"/>
      <c r="H159" s="63"/>
      <c r="I159" s="62"/>
      <c r="J159" s="62"/>
      <c r="K159" s="5"/>
      <c r="L159" s="5"/>
      <c r="M159" s="5"/>
    </row>
    <row r="160" spans="1:13" ht="12.75">
      <c r="A160" s="48"/>
      <c r="B160" s="5" t="s">
        <v>130</v>
      </c>
      <c r="C160" s="12"/>
      <c r="D160" s="85"/>
      <c r="E160" s="85"/>
      <c r="F160" s="71"/>
      <c r="G160" s="71"/>
      <c r="H160" s="71"/>
      <c r="I160" s="71"/>
      <c r="J160" s="5"/>
      <c r="K160" s="5"/>
      <c r="L160" s="5"/>
      <c r="M160" s="5"/>
    </row>
    <row r="161" spans="1:13" ht="12.75">
      <c r="A161" s="48"/>
      <c r="B161" s="5" t="s">
        <v>134</v>
      </c>
      <c r="C161" s="12"/>
      <c r="D161" s="62"/>
      <c r="E161" s="62"/>
      <c r="F161" s="63"/>
      <c r="G161" s="63"/>
      <c r="H161" s="63"/>
      <c r="I161" s="79"/>
      <c r="J161" s="5"/>
      <c r="K161" s="5"/>
      <c r="L161" s="5"/>
      <c r="M161" s="5"/>
    </row>
    <row r="162" spans="1:13" ht="12.75">
      <c r="A162" s="48"/>
      <c r="B162" s="5" t="s">
        <v>135</v>
      </c>
      <c r="C162" s="12"/>
      <c r="D162" s="62"/>
      <c r="E162" s="62"/>
      <c r="F162" s="63"/>
      <c r="G162" s="63"/>
      <c r="H162" s="63"/>
      <c r="I162" s="79"/>
      <c r="J162" s="5"/>
      <c r="K162" s="5"/>
      <c r="L162" s="5"/>
      <c r="M162" s="5"/>
    </row>
    <row r="163" spans="1:13" ht="12.75">
      <c r="A163" s="5"/>
      <c r="B163" s="5" t="s">
        <v>75</v>
      </c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ht="13.5" thickBo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ht="15.75">
      <c r="A165" s="20"/>
      <c r="B165" s="22" t="s">
        <v>158</v>
      </c>
      <c r="C165" s="9"/>
      <c r="D165" s="9"/>
      <c r="E165" s="9"/>
      <c r="F165" s="9"/>
      <c r="G165" s="9"/>
      <c r="H165" s="9"/>
      <c r="I165" s="10"/>
      <c r="J165" s="45"/>
      <c r="K165" s="5"/>
      <c r="L165" s="5"/>
      <c r="M165" s="5"/>
    </row>
    <row r="166" spans="1:13" ht="13.5" thickBot="1">
      <c r="A166" s="20"/>
      <c r="B166" s="11" t="s">
        <v>48</v>
      </c>
      <c r="C166" s="43"/>
      <c r="D166" s="53" t="s">
        <v>56</v>
      </c>
      <c r="E166" s="53"/>
      <c r="F166" s="26" t="s">
        <v>57</v>
      </c>
      <c r="G166" s="26" t="s">
        <v>143</v>
      </c>
      <c r="H166" s="53" t="s">
        <v>144</v>
      </c>
      <c r="I166" s="98"/>
      <c r="J166" s="12"/>
      <c r="K166" s="88"/>
      <c r="L166" s="88"/>
      <c r="M166" s="26"/>
    </row>
    <row r="167" spans="1:13" ht="12.75">
      <c r="A167" s="20"/>
      <c r="B167" s="11"/>
      <c r="C167" s="43"/>
      <c r="D167" s="26" t="s">
        <v>13</v>
      </c>
      <c r="E167" s="26" t="s">
        <v>51</v>
      </c>
      <c r="F167" s="26" t="s">
        <v>145</v>
      </c>
      <c r="G167" s="26" t="s">
        <v>157</v>
      </c>
      <c r="H167" s="26" t="s">
        <v>13</v>
      </c>
      <c r="I167" s="59" t="s">
        <v>51</v>
      </c>
      <c r="J167" s="26"/>
      <c r="K167" s="78"/>
      <c r="L167" s="26"/>
      <c r="M167" s="78"/>
    </row>
    <row r="168" spans="1:13" ht="12.75">
      <c r="A168" s="45"/>
      <c r="B168" s="11"/>
      <c r="C168" s="43"/>
      <c r="D168" s="78" t="s">
        <v>49</v>
      </c>
      <c r="E168" s="26" t="s">
        <v>50</v>
      </c>
      <c r="F168" s="26" t="s">
        <v>155</v>
      </c>
      <c r="G168" s="26" t="s">
        <v>146</v>
      </c>
      <c r="H168" s="78" t="s">
        <v>49</v>
      </c>
      <c r="I168" s="59" t="s">
        <v>50</v>
      </c>
      <c r="J168" s="26"/>
      <c r="K168" s="5"/>
      <c r="L168" s="5"/>
      <c r="M168" s="5"/>
    </row>
    <row r="169" spans="1:13" ht="12.75">
      <c r="A169" s="45"/>
      <c r="B169" s="14" t="s">
        <v>85</v>
      </c>
      <c r="C169" s="12"/>
      <c r="D169" s="61">
        <f>($G$19)</f>
        <v>16357.719646079999</v>
      </c>
      <c r="E169" s="94">
        <f>($H$19)</f>
        <v>54525.732153599994</v>
      </c>
      <c r="F169" s="213">
        <v>2</v>
      </c>
      <c r="G169" s="18">
        <v>6</v>
      </c>
      <c r="H169" s="62">
        <f aca="true" t="shared" si="15" ref="H169:H182">((D169*F169/100)/G169)</f>
        <v>54.525732153599996</v>
      </c>
      <c r="I169" s="64">
        <f aca="true" t="shared" si="16" ref="I169:I182">((E169*F169/100)/G169)</f>
        <v>181.752440512</v>
      </c>
      <c r="J169" s="62"/>
      <c r="K169" s="5"/>
      <c r="L169" s="5"/>
      <c r="M169" s="5"/>
    </row>
    <row r="170" spans="1:13" ht="12.75">
      <c r="A170" s="5"/>
      <c r="B170" s="14" t="s">
        <v>86</v>
      </c>
      <c r="C170" s="12"/>
      <c r="D170" s="61">
        <f>($G$20)</f>
        <v>8724.117144576</v>
      </c>
      <c r="E170" s="94">
        <f>($H$20)</f>
        <v>43620.585722879994</v>
      </c>
      <c r="F170" s="213">
        <v>2</v>
      </c>
      <c r="G170" s="18">
        <v>6</v>
      </c>
      <c r="H170" s="62">
        <f t="shared" si="15"/>
        <v>29.080390481919995</v>
      </c>
      <c r="I170" s="64">
        <f t="shared" si="16"/>
        <v>145.40195240959997</v>
      </c>
      <c r="J170" s="62"/>
      <c r="K170" s="5"/>
      <c r="L170" s="5"/>
      <c r="M170" s="5"/>
    </row>
    <row r="171" spans="1:13" ht="12.75">
      <c r="A171" s="5"/>
      <c r="B171" s="14" t="s">
        <v>87</v>
      </c>
      <c r="C171" s="12"/>
      <c r="D171" s="61">
        <f>($G$21)</f>
        <v>13086.175716863998</v>
      </c>
      <c r="E171" s="94">
        <f>($H$21)</f>
        <v>65430.878584319995</v>
      </c>
      <c r="F171" s="213">
        <v>2</v>
      </c>
      <c r="G171" s="18">
        <v>6</v>
      </c>
      <c r="H171" s="62">
        <f t="shared" si="15"/>
        <v>43.62058572287999</v>
      </c>
      <c r="I171" s="64">
        <f t="shared" si="16"/>
        <v>218.10292861439999</v>
      </c>
      <c r="J171" s="62"/>
      <c r="K171" s="5"/>
      <c r="L171" s="5"/>
      <c r="M171" s="5"/>
    </row>
    <row r="172" spans="1:13" ht="12.75">
      <c r="A172" s="5"/>
      <c r="B172" s="14" t="s">
        <v>88</v>
      </c>
      <c r="C172" s="12"/>
      <c r="D172" s="61">
        <f>($G$22)</f>
        <v>5452.573215359999</v>
      </c>
      <c r="E172" s="94">
        <f>($H$22)</f>
        <v>54525.732153599994</v>
      </c>
      <c r="F172" s="213">
        <v>2</v>
      </c>
      <c r="G172" s="18">
        <v>6</v>
      </c>
      <c r="H172" s="62">
        <f t="shared" si="15"/>
        <v>18.175244051199996</v>
      </c>
      <c r="I172" s="64">
        <f t="shared" si="16"/>
        <v>181.752440512</v>
      </c>
      <c r="J172" s="62"/>
      <c r="K172" s="5"/>
      <c r="L172" s="5"/>
      <c r="M172" s="5"/>
    </row>
    <row r="173" spans="1:13" ht="12.75">
      <c r="A173" s="5"/>
      <c r="B173" s="14" t="s">
        <v>89</v>
      </c>
      <c r="C173" s="12"/>
      <c r="D173" s="61">
        <f>($G$23)</f>
        <v>4362.058572288</v>
      </c>
      <c r="E173" s="94">
        <f>($H$23)</f>
        <v>43620.585722879994</v>
      </c>
      <c r="F173" s="213">
        <v>2</v>
      </c>
      <c r="G173" s="18">
        <v>6</v>
      </c>
      <c r="H173" s="62">
        <f t="shared" si="15"/>
        <v>14.540195240959997</v>
      </c>
      <c r="I173" s="64">
        <f t="shared" si="16"/>
        <v>145.40195240959997</v>
      </c>
      <c r="J173" s="62"/>
      <c r="K173" s="5"/>
      <c r="L173" s="5"/>
      <c r="M173" s="5"/>
    </row>
    <row r="174" spans="1:13" ht="12.75">
      <c r="A174" s="5"/>
      <c r="B174" s="14" t="s">
        <v>90</v>
      </c>
      <c r="C174" s="12"/>
      <c r="D174" s="61">
        <f>($G$24)</f>
        <v>10993.09116</v>
      </c>
      <c r="E174" s="94">
        <f>($H$24)</f>
        <v>21986.18232</v>
      </c>
      <c r="F174" s="213">
        <v>2</v>
      </c>
      <c r="G174" s="18">
        <v>6</v>
      </c>
      <c r="H174" s="62">
        <f t="shared" si="15"/>
        <v>36.6436372</v>
      </c>
      <c r="I174" s="64">
        <f t="shared" si="16"/>
        <v>73.2872744</v>
      </c>
      <c r="J174" s="62"/>
      <c r="K174" s="5"/>
      <c r="L174" s="5"/>
      <c r="M174" s="5"/>
    </row>
    <row r="175" spans="1:13" ht="12.75">
      <c r="A175" s="5"/>
      <c r="B175" s="14" t="s">
        <v>91</v>
      </c>
      <c r="C175" s="12"/>
      <c r="D175" s="61">
        <f>($G$25)</f>
        <v>26172.351433727996</v>
      </c>
      <c r="E175" s="94">
        <f>($H$25)</f>
        <v>87241.17144575999</v>
      </c>
      <c r="F175" s="213">
        <v>2</v>
      </c>
      <c r="G175" s="18">
        <v>6</v>
      </c>
      <c r="H175" s="62">
        <f t="shared" si="15"/>
        <v>87.24117144575997</v>
      </c>
      <c r="I175" s="64">
        <f t="shared" si="16"/>
        <v>290.80390481919994</v>
      </c>
      <c r="J175" s="62"/>
      <c r="K175" s="5"/>
      <c r="L175" s="5"/>
      <c r="M175" s="5"/>
    </row>
    <row r="176" spans="1:13" ht="12.75">
      <c r="A176" s="5"/>
      <c r="B176" s="14" t="s">
        <v>92</v>
      </c>
      <c r="C176" s="12"/>
      <c r="D176" s="61">
        <f>($G$26)</f>
        <v>21986.18232</v>
      </c>
      <c r="E176" s="94">
        <f>($H$26)</f>
        <v>43972.36464</v>
      </c>
      <c r="F176" s="213">
        <v>2</v>
      </c>
      <c r="G176" s="18">
        <v>6</v>
      </c>
      <c r="H176" s="62">
        <f t="shared" si="15"/>
        <v>73.2872744</v>
      </c>
      <c r="I176" s="64">
        <f t="shared" si="16"/>
        <v>146.5745488</v>
      </c>
      <c r="J176" s="62"/>
      <c r="K176" s="5"/>
      <c r="L176" s="5"/>
      <c r="M176" s="5"/>
    </row>
    <row r="177" spans="1:13" ht="12.75">
      <c r="A177" s="5"/>
      <c r="B177" s="14" t="s">
        <v>126</v>
      </c>
      <c r="C177" s="12"/>
      <c r="D177" s="61">
        <f>($G$27)</f>
        <v>623.5686624640001</v>
      </c>
      <c r="E177" s="94">
        <f>($H$27)</f>
        <v>6235.68662464</v>
      </c>
      <c r="F177" s="213">
        <v>2</v>
      </c>
      <c r="G177" s="18">
        <v>6</v>
      </c>
      <c r="H177" s="62">
        <f t="shared" si="15"/>
        <v>2.078562208213334</v>
      </c>
      <c r="I177" s="64">
        <f t="shared" si="16"/>
        <v>20.785622082133333</v>
      </c>
      <c r="J177" s="62"/>
      <c r="K177" s="5"/>
      <c r="L177" s="5"/>
      <c r="M177" s="5"/>
    </row>
    <row r="178" spans="1:13" ht="12.75">
      <c r="A178" s="5"/>
      <c r="B178" s="14" t="s">
        <v>93</v>
      </c>
      <c r="C178" s="12"/>
      <c r="D178" s="61">
        <f>($G$28)</f>
        <v>3271.5439292159995</v>
      </c>
      <c r="E178" s="94">
        <f>($H$28)</f>
        <v>32715.439292159997</v>
      </c>
      <c r="F178" s="213">
        <v>2</v>
      </c>
      <c r="G178" s="18">
        <v>6</v>
      </c>
      <c r="H178" s="62">
        <f t="shared" si="15"/>
        <v>10.905146430719997</v>
      </c>
      <c r="I178" s="64">
        <f t="shared" si="16"/>
        <v>109.05146430719999</v>
      </c>
      <c r="J178" s="62"/>
      <c r="K178" s="5"/>
      <c r="L178" s="5"/>
      <c r="M178" s="5"/>
    </row>
    <row r="179" spans="1:13" ht="12.75">
      <c r="A179" s="5"/>
      <c r="B179" s="14" t="s">
        <v>94</v>
      </c>
      <c r="C179" s="12"/>
      <c r="D179" s="61">
        <f>($G$29)</f>
        <v>3271.5439292159995</v>
      </c>
      <c r="E179" s="62">
        <f>($H$29)</f>
        <v>32715.439292159997</v>
      </c>
      <c r="F179" s="213">
        <v>2</v>
      </c>
      <c r="G179" s="18">
        <v>6</v>
      </c>
      <c r="H179" s="62">
        <f t="shared" si="15"/>
        <v>10.905146430719997</v>
      </c>
      <c r="I179" s="64">
        <f t="shared" si="16"/>
        <v>109.05146430719999</v>
      </c>
      <c r="J179" s="62"/>
      <c r="K179" s="5"/>
      <c r="L179" s="5"/>
      <c r="M179" s="5"/>
    </row>
    <row r="180" spans="1:13" ht="12.75">
      <c r="A180" s="5"/>
      <c r="B180" s="14" t="s">
        <v>95</v>
      </c>
      <c r="C180" s="12"/>
      <c r="D180" s="61">
        <f>($G$30)</f>
        <v>5452.573215359999</v>
      </c>
      <c r="E180" s="94">
        <f>($H$30)</f>
        <v>54525.732153599994</v>
      </c>
      <c r="F180" s="213">
        <v>2</v>
      </c>
      <c r="G180" s="99">
        <v>6</v>
      </c>
      <c r="H180" s="62">
        <f t="shared" si="15"/>
        <v>18.175244051199996</v>
      </c>
      <c r="I180" s="64">
        <f t="shared" si="16"/>
        <v>181.752440512</v>
      </c>
      <c r="J180" s="62"/>
      <c r="K180" s="5"/>
      <c r="L180" s="5"/>
      <c r="M180" s="5"/>
    </row>
    <row r="181" spans="1:13" ht="12.75">
      <c r="A181" s="5"/>
      <c r="B181" s="14" t="s">
        <v>96</v>
      </c>
      <c r="C181" s="12"/>
      <c r="D181" s="61">
        <f>($G$31)</f>
        <v>11995.661073792</v>
      </c>
      <c r="E181" s="94">
        <f>($H$31)</f>
        <v>119956.61073791998</v>
      </c>
      <c r="F181" s="213">
        <v>2</v>
      </c>
      <c r="G181" s="99">
        <v>6</v>
      </c>
      <c r="H181" s="62">
        <f t="shared" si="15"/>
        <v>39.98553691264</v>
      </c>
      <c r="I181" s="64">
        <f t="shared" si="16"/>
        <v>399.8553691263999</v>
      </c>
      <c r="J181" s="62"/>
      <c r="K181" s="5"/>
      <c r="L181" s="5"/>
      <c r="M181" s="5"/>
    </row>
    <row r="182" spans="1:13" ht="12.75">
      <c r="A182" s="5"/>
      <c r="B182" s="14" t="s">
        <v>147</v>
      </c>
      <c r="C182" s="12"/>
      <c r="D182" s="95">
        <f>($G$32)</f>
        <v>17448.234289152</v>
      </c>
      <c r="E182" s="96">
        <f>($H$32)</f>
        <v>87241.17144575999</v>
      </c>
      <c r="F182" s="213">
        <v>2</v>
      </c>
      <c r="G182" s="62">
        <v>6</v>
      </c>
      <c r="H182" s="62">
        <f t="shared" si="15"/>
        <v>58.16078096383999</v>
      </c>
      <c r="I182" s="64">
        <f t="shared" si="16"/>
        <v>290.80390481919994</v>
      </c>
      <c r="J182" s="62"/>
      <c r="K182" s="5"/>
      <c r="L182" s="5"/>
      <c r="M182" s="5"/>
    </row>
    <row r="183" spans="1:13" ht="13.5" thickBot="1">
      <c r="A183" s="5"/>
      <c r="B183" s="37" t="s">
        <v>3</v>
      </c>
      <c r="C183" s="38"/>
      <c r="D183" s="97">
        <f>SUM(D169:D182)</f>
        <v>149197.39430809597</v>
      </c>
      <c r="E183" s="67">
        <f>SUM(E169:E182)</f>
        <v>748313.3122892799</v>
      </c>
      <c r="F183" s="81"/>
      <c r="G183" s="67"/>
      <c r="H183" s="67">
        <f>SUM(H169:H182)</f>
        <v>497.3246476936532</v>
      </c>
      <c r="I183" s="69">
        <f>SUM(I169:I182)</f>
        <v>2494.377707630933</v>
      </c>
      <c r="J183" s="62"/>
      <c r="K183" s="5"/>
      <c r="L183" s="5"/>
      <c r="M183" s="5"/>
    </row>
    <row r="184" spans="1:13" ht="12.75">
      <c r="A184" s="5"/>
      <c r="B184" s="43" t="s">
        <v>156</v>
      </c>
      <c r="C184" s="12"/>
      <c r="D184" s="62"/>
      <c r="E184" s="62"/>
      <c r="F184" s="63"/>
      <c r="G184" s="62"/>
      <c r="H184" s="62"/>
      <c r="I184" s="62"/>
      <c r="J184" s="62"/>
      <c r="K184" s="5"/>
      <c r="L184" s="5"/>
      <c r="M184" s="5"/>
    </row>
    <row r="185" spans="1:13" ht="12.75">
      <c r="A185" s="5"/>
      <c r="B185" s="43" t="s">
        <v>178</v>
      </c>
      <c r="C185" s="12"/>
      <c r="D185" s="62"/>
      <c r="E185" s="62"/>
      <c r="F185" s="63"/>
      <c r="G185" s="62"/>
      <c r="H185" s="62"/>
      <c r="I185" s="62"/>
      <c r="J185" s="62"/>
      <c r="K185" s="5"/>
      <c r="L185" s="5"/>
      <c r="M185" s="5"/>
    </row>
    <row r="186" spans="1:13" ht="12.75">
      <c r="A186" s="5"/>
      <c r="B186" s="43" t="s">
        <v>177</v>
      </c>
      <c r="C186" s="12"/>
      <c r="D186" s="62"/>
      <c r="E186" s="62"/>
      <c r="F186" s="63"/>
      <c r="G186" s="62"/>
      <c r="H186" s="62"/>
      <c r="I186" s="62"/>
      <c r="J186" s="62"/>
      <c r="K186" s="5"/>
      <c r="L186" s="5"/>
      <c r="M186" s="5"/>
    </row>
    <row r="187" spans="1:13" ht="12.75">
      <c r="A187" s="5"/>
      <c r="B187" s="43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ht="15.75">
      <c r="A189" s="7" t="s">
        <v>15</v>
      </c>
      <c r="B189" s="46" t="s">
        <v>194</v>
      </c>
      <c r="C189" s="47"/>
      <c r="D189" s="47"/>
      <c r="E189" s="100"/>
      <c r="F189" s="47"/>
      <c r="G189" s="47"/>
      <c r="H189" s="47"/>
      <c r="I189" s="47"/>
      <c r="J189" s="5"/>
      <c r="K189" s="5"/>
      <c r="L189" s="5"/>
      <c r="M189" s="5"/>
    </row>
    <row r="190" spans="1:13" ht="13.5" thickBot="1">
      <c r="A190" s="5"/>
      <c r="B190" s="101" t="s">
        <v>195</v>
      </c>
      <c r="C190" s="47"/>
      <c r="D190" s="47"/>
      <c r="E190" s="47"/>
      <c r="F190" s="47"/>
      <c r="G190" s="47"/>
      <c r="H190" s="47"/>
      <c r="I190" s="47"/>
      <c r="J190" s="5"/>
      <c r="K190" s="5"/>
      <c r="L190" s="5"/>
      <c r="M190" s="5"/>
    </row>
    <row r="191" spans="1:13" ht="12.75">
      <c r="A191" s="5"/>
      <c r="B191" s="102" t="s">
        <v>14</v>
      </c>
      <c r="C191" s="103" t="s">
        <v>16</v>
      </c>
      <c r="D191" s="103" t="s">
        <v>17</v>
      </c>
      <c r="E191" s="103" t="s">
        <v>18</v>
      </c>
      <c r="F191" s="103" t="s">
        <v>19</v>
      </c>
      <c r="G191" s="104" t="s">
        <v>20</v>
      </c>
      <c r="H191" s="105" t="s">
        <v>83</v>
      </c>
      <c r="I191" s="106" t="s">
        <v>21</v>
      </c>
      <c r="J191" s="88"/>
      <c r="K191" s="5"/>
      <c r="L191" s="5"/>
      <c r="M191" s="5"/>
    </row>
    <row r="192" spans="1:13" ht="12.75">
      <c r="A192" s="5"/>
      <c r="B192" s="11" t="s">
        <v>22</v>
      </c>
      <c r="C192" s="12"/>
      <c r="D192" s="70" t="s">
        <v>23</v>
      </c>
      <c r="E192" s="70" t="s">
        <v>24</v>
      </c>
      <c r="F192" s="70" t="s">
        <v>25</v>
      </c>
      <c r="G192" s="107"/>
      <c r="H192" s="108" t="s">
        <v>26</v>
      </c>
      <c r="I192" s="13"/>
      <c r="J192" s="5"/>
      <c r="K192" s="5"/>
      <c r="L192" s="5"/>
      <c r="M192" s="5"/>
    </row>
    <row r="193" spans="1:13" ht="13.5" thickBot="1">
      <c r="A193" s="5"/>
      <c r="B193" s="14"/>
      <c r="C193" s="12"/>
      <c r="D193" s="70"/>
      <c r="E193" s="70" t="s">
        <v>27</v>
      </c>
      <c r="F193" s="12"/>
      <c r="G193" s="109"/>
      <c r="H193" s="108" t="s">
        <v>28</v>
      </c>
      <c r="I193" s="13"/>
      <c r="J193" s="5"/>
      <c r="K193" s="5"/>
      <c r="L193" s="5"/>
      <c r="M193" s="5"/>
    </row>
    <row r="194" spans="1:13" ht="13.5" thickBot="1">
      <c r="A194" s="102" t="s">
        <v>63</v>
      </c>
      <c r="B194" s="44">
        <f>($G$64)</f>
        <v>127027.366972032</v>
      </c>
      <c r="C194" s="44">
        <f>(B194/264)</f>
        <v>481.16426883345457</v>
      </c>
      <c r="D194" s="18">
        <v>264</v>
      </c>
      <c r="E194" s="18">
        <v>225</v>
      </c>
      <c r="F194" s="213">
        <v>12</v>
      </c>
      <c r="G194" s="110">
        <f>(C194/F194)*(D194/E194)</f>
        <v>47.04717295260444</v>
      </c>
      <c r="H194" s="111">
        <f>(G194*(30/100))</f>
        <v>14.114151885781332</v>
      </c>
      <c r="I194" s="112">
        <f>(G194+H194)</f>
        <v>61.161324838385774</v>
      </c>
      <c r="J194" s="5"/>
      <c r="K194" s="5"/>
      <c r="L194" s="5"/>
      <c r="M194" s="5"/>
    </row>
    <row r="195" spans="1:13" ht="13.5" thickBot="1">
      <c r="A195" s="113" t="s">
        <v>64</v>
      </c>
      <c r="B195" s="114">
        <f>($H$64)</f>
        <v>393640.60825727996</v>
      </c>
      <c r="C195" s="114">
        <f>(B195/264)</f>
        <v>1491.0629100654544</v>
      </c>
      <c r="D195" s="115">
        <v>264</v>
      </c>
      <c r="E195" s="115">
        <v>225</v>
      </c>
      <c r="F195" s="213">
        <v>12</v>
      </c>
      <c r="G195" s="116">
        <f>(C195/F195)*(D195/E195)</f>
        <v>145.79281787306664</v>
      </c>
      <c r="H195" s="111">
        <f>(G195*(30/100))</f>
        <v>43.73784536191999</v>
      </c>
      <c r="I195" s="112">
        <f>(G195+H195)</f>
        <v>189.53066323498663</v>
      </c>
      <c r="J195" s="5"/>
      <c r="K195" s="5"/>
      <c r="L195" s="5"/>
      <c r="M195" s="5"/>
    </row>
    <row r="196" spans="1:13" ht="12.75">
      <c r="A196" s="5"/>
      <c r="B196" s="117" t="s">
        <v>29</v>
      </c>
      <c r="C196" s="118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ht="12.75">
      <c r="A197" s="5"/>
      <c r="B197" s="117" t="s">
        <v>65</v>
      </c>
      <c r="C197" s="118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ht="12.75">
      <c r="A198" s="5"/>
      <c r="B198" s="117" t="s">
        <v>159</v>
      </c>
      <c r="C198" s="118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ht="12.75">
      <c r="A199" s="5"/>
      <c r="B199" s="5"/>
      <c r="C199" s="119" t="s">
        <v>30</v>
      </c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ht="12.75">
      <c r="A200" s="5"/>
      <c r="B200" s="5"/>
      <c r="C200" s="119" t="s">
        <v>160</v>
      </c>
      <c r="D200" s="120"/>
      <c r="E200" s="120"/>
      <c r="F200" s="120"/>
      <c r="G200" s="5"/>
      <c r="H200" s="5"/>
      <c r="I200" s="5"/>
      <c r="J200" s="5"/>
      <c r="K200" s="5"/>
      <c r="L200" s="5"/>
      <c r="M200" s="5"/>
    </row>
    <row r="201" spans="1:13" ht="12.75">
      <c r="A201" s="5"/>
      <c r="B201" s="5"/>
      <c r="C201" s="85" t="s">
        <v>161</v>
      </c>
      <c r="D201" s="120"/>
      <c r="E201" s="120"/>
      <c r="F201" s="120"/>
      <c r="G201" s="5"/>
      <c r="H201" s="5"/>
      <c r="I201" s="5"/>
      <c r="J201" s="5"/>
      <c r="K201" s="5"/>
      <c r="L201" s="5"/>
      <c r="M201" s="5"/>
    </row>
    <row r="202" spans="1:13" ht="12.75">
      <c r="A202" s="5"/>
      <c r="B202" s="5"/>
      <c r="C202" s="85" t="s">
        <v>162</v>
      </c>
      <c r="D202" s="120"/>
      <c r="E202" s="120"/>
      <c r="F202" s="120"/>
      <c r="G202" s="5"/>
      <c r="H202" s="5"/>
      <c r="I202" s="5"/>
      <c r="J202" s="5"/>
      <c r="K202" s="5"/>
      <c r="L202" s="5"/>
      <c r="M202" s="5"/>
    </row>
    <row r="203" spans="1:13" ht="12.75">
      <c r="A203" s="5"/>
      <c r="B203" s="5"/>
      <c r="C203" s="85" t="s">
        <v>164</v>
      </c>
      <c r="D203" s="120"/>
      <c r="E203" s="120"/>
      <c r="F203" s="120"/>
      <c r="G203" s="5"/>
      <c r="H203" s="5"/>
      <c r="I203" s="5"/>
      <c r="J203" s="5"/>
      <c r="K203" s="5"/>
      <c r="L203" s="5"/>
      <c r="M203" s="5"/>
    </row>
    <row r="204" spans="1:13" ht="12.75">
      <c r="A204" s="5"/>
      <c r="B204" s="5" t="s">
        <v>31</v>
      </c>
      <c r="C204" s="117" t="s">
        <v>163</v>
      </c>
      <c r="D204" s="120"/>
      <c r="E204" s="120"/>
      <c r="F204" s="120"/>
      <c r="G204" s="5"/>
      <c r="H204" s="5"/>
      <c r="I204" s="5"/>
      <c r="J204" s="5"/>
      <c r="K204" s="5"/>
      <c r="L204" s="5"/>
      <c r="M204" s="5"/>
    </row>
    <row r="205" spans="1:13" ht="12.75">
      <c r="A205" s="5"/>
      <c r="B205" s="5" t="s">
        <v>66</v>
      </c>
      <c r="C205" s="5"/>
      <c r="D205" s="120"/>
      <c r="E205" s="120"/>
      <c r="F205" s="120"/>
      <c r="G205" s="5"/>
      <c r="H205" s="5"/>
      <c r="I205" s="5"/>
      <c r="J205" s="5"/>
      <c r="K205" s="5"/>
      <c r="L205" s="5"/>
      <c r="M205" s="5"/>
    </row>
    <row r="206" spans="1:13" ht="12.75">
      <c r="A206" s="5"/>
      <c r="B206" s="5" t="s">
        <v>84</v>
      </c>
      <c r="C206" s="5"/>
      <c r="D206" s="120"/>
      <c r="E206" s="120"/>
      <c r="F206" s="120"/>
      <c r="G206" s="5"/>
      <c r="H206" s="5"/>
      <c r="I206" s="5"/>
      <c r="J206" s="5"/>
      <c r="K206" s="5"/>
      <c r="L206" s="5"/>
      <c r="M206" s="5"/>
    </row>
    <row r="207" spans="1:13" ht="12.75">
      <c r="A207" s="5"/>
      <c r="B207" s="20"/>
      <c r="C207" s="5"/>
      <c r="D207" s="120"/>
      <c r="E207" s="120"/>
      <c r="F207" s="120"/>
      <c r="G207" s="5"/>
      <c r="H207" s="5"/>
      <c r="I207" s="5"/>
      <c r="J207" s="5"/>
      <c r="K207" s="5"/>
      <c r="L207" s="5"/>
      <c r="M207" s="5"/>
    </row>
    <row r="208" spans="1:13" ht="13.5" thickBot="1">
      <c r="A208" s="5"/>
      <c r="B208" s="101" t="s">
        <v>120</v>
      </c>
      <c r="C208" s="121"/>
      <c r="D208" s="122"/>
      <c r="E208" s="122"/>
      <c r="F208" s="122"/>
      <c r="G208" s="47"/>
      <c r="H208" s="47"/>
      <c r="I208" s="47"/>
      <c r="J208" s="47"/>
      <c r="K208" s="5"/>
      <c r="L208" s="5"/>
      <c r="M208" s="70"/>
    </row>
    <row r="209" spans="1:13" ht="12.75">
      <c r="A209" s="5"/>
      <c r="B209" s="102" t="s">
        <v>32</v>
      </c>
      <c r="C209" s="103" t="s">
        <v>33</v>
      </c>
      <c r="D209" s="103" t="s">
        <v>34</v>
      </c>
      <c r="E209" s="103" t="s">
        <v>35</v>
      </c>
      <c r="F209" s="103" t="s">
        <v>36</v>
      </c>
      <c r="G209" s="103" t="s">
        <v>79</v>
      </c>
      <c r="H209" s="103"/>
      <c r="I209" s="103" t="s">
        <v>39</v>
      </c>
      <c r="J209" s="106" t="s">
        <v>21</v>
      </c>
      <c r="K209" s="5"/>
      <c r="L209" s="5"/>
      <c r="M209" s="70"/>
    </row>
    <row r="210" spans="1:13" ht="13.5" thickBot="1">
      <c r="A210" s="5"/>
      <c r="B210" s="11" t="s">
        <v>40</v>
      </c>
      <c r="C210" s="70" t="s">
        <v>41</v>
      </c>
      <c r="D210" s="70"/>
      <c r="E210" s="70"/>
      <c r="F210" s="70"/>
      <c r="G210" s="70"/>
      <c r="H210" s="70"/>
      <c r="I210" s="70"/>
      <c r="J210" s="59"/>
      <c r="K210" s="5"/>
      <c r="L210" s="5"/>
      <c r="M210" s="70"/>
    </row>
    <row r="211" spans="1:13" ht="12.75">
      <c r="A211" s="102" t="s">
        <v>63</v>
      </c>
      <c r="B211" s="123">
        <f>(I194*(2/12))</f>
        <v>10.193554139730962</v>
      </c>
      <c r="C211" s="123">
        <f>(I194*(5/12))</f>
        <v>25.483885349327405</v>
      </c>
      <c r="D211" s="79">
        <f>(I194*(0.75/12))</f>
        <v>3.822582802399111</v>
      </c>
      <c r="E211" s="79">
        <f>(I194*(1.5/12))</f>
        <v>7.645165604798222</v>
      </c>
      <c r="F211" s="79">
        <f>(I194*(1/12))</f>
        <v>5.096777069865481</v>
      </c>
      <c r="G211" s="79">
        <f>(I194*(1/12))</f>
        <v>5.096777069865481</v>
      </c>
      <c r="H211" s="123"/>
      <c r="I211" s="123">
        <f>(I194*(0.75/12))</f>
        <v>3.822582802399111</v>
      </c>
      <c r="J211" s="124">
        <f>(I211+H211+G211+F211+E211+D211+C211+B211)</f>
        <v>61.161324838385774</v>
      </c>
      <c r="K211" s="5"/>
      <c r="L211" s="5"/>
      <c r="M211" s="70"/>
    </row>
    <row r="212" spans="1:13" ht="13.5" thickBot="1">
      <c r="A212" s="113" t="s">
        <v>64</v>
      </c>
      <c r="B212" s="125">
        <f>(I195*(2/12))</f>
        <v>31.58844387249777</v>
      </c>
      <c r="C212" s="125">
        <f>(I195*(5/12))</f>
        <v>78.97110968124443</v>
      </c>
      <c r="D212" s="126">
        <f>(I195*(0.75/12))</f>
        <v>11.845666452186665</v>
      </c>
      <c r="E212" s="126">
        <f>(I195*(1.5/12))</f>
        <v>23.69133290437333</v>
      </c>
      <c r="F212" s="126">
        <f>(I195*(1/12))</f>
        <v>15.794221936248885</v>
      </c>
      <c r="G212" s="126">
        <f>(I195*(1/12))</f>
        <v>15.794221936248885</v>
      </c>
      <c r="H212" s="125"/>
      <c r="I212" s="125">
        <f>(I195*(0.75/12))</f>
        <v>11.845666452186665</v>
      </c>
      <c r="J212" s="112">
        <f>(I212+H212+G212+F212+E212+D212+C212+B212)</f>
        <v>189.53066323498663</v>
      </c>
      <c r="K212" s="5"/>
      <c r="L212" s="5"/>
      <c r="M212" s="18"/>
    </row>
    <row r="213" spans="1:13" ht="12.75">
      <c r="A213" s="5"/>
      <c r="B213" s="5" t="s">
        <v>67</v>
      </c>
      <c r="C213" s="43"/>
      <c r="D213" s="120"/>
      <c r="E213" s="120"/>
      <c r="F213" s="120"/>
      <c r="G213" s="5"/>
      <c r="H213" s="5"/>
      <c r="I213" s="5"/>
      <c r="J213" s="5"/>
      <c r="K213" s="5"/>
      <c r="L213" s="5"/>
      <c r="M213" s="12"/>
    </row>
    <row r="214" spans="1:13" ht="12.75">
      <c r="A214" s="5"/>
      <c r="B214" s="5" t="s">
        <v>42</v>
      </c>
      <c r="C214" s="118"/>
      <c r="D214" s="5"/>
      <c r="E214" s="5"/>
      <c r="F214" s="5"/>
      <c r="G214" s="5"/>
      <c r="H214" s="5"/>
      <c r="I214" s="5"/>
      <c r="J214" s="5"/>
      <c r="K214" s="5"/>
      <c r="L214" s="5"/>
      <c r="M214" s="12"/>
    </row>
    <row r="215" spans="1:13" ht="12.75">
      <c r="A215" s="5"/>
      <c r="B215" s="5" t="s">
        <v>80</v>
      </c>
      <c r="C215" s="118"/>
      <c r="D215" s="5"/>
      <c r="E215" s="5"/>
      <c r="F215" s="5"/>
      <c r="G215" s="5"/>
      <c r="H215" s="5"/>
      <c r="I215" s="5"/>
      <c r="J215" s="5"/>
      <c r="K215" s="5"/>
      <c r="L215" s="5"/>
      <c r="M215" s="12"/>
    </row>
    <row r="216" spans="1:13" ht="12.75">
      <c r="A216" s="5"/>
      <c r="B216" s="5"/>
      <c r="C216" s="118"/>
      <c r="D216" s="5"/>
      <c r="E216" s="5"/>
      <c r="F216" s="5"/>
      <c r="G216" s="5"/>
      <c r="H216" s="5"/>
      <c r="I216" s="5"/>
      <c r="J216" s="5"/>
      <c r="K216" s="5"/>
      <c r="L216" s="5"/>
      <c r="M216" s="12"/>
    </row>
    <row r="217" spans="1:13" ht="13.5" thickBot="1">
      <c r="A217" s="5"/>
      <c r="B217" s="101" t="s">
        <v>196</v>
      </c>
      <c r="C217" s="127"/>
      <c r="D217" s="47"/>
      <c r="E217" s="47"/>
      <c r="F217" s="47"/>
      <c r="G217" s="47"/>
      <c r="H217" s="5"/>
      <c r="I217" s="5"/>
      <c r="J217" s="5"/>
      <c r="K217" s="5"/>
      <c r="L217" s="5"/>
      <c r="M217" s="12"/>
    </row>
    <row r="218" spans="1:13" ht="12.75">
      <c r="A218" s="5"/>
      <c r="B218" s="105" t="s">
        <v>43</v>
      </c>
      <c r="C218" s="128" t="s">
        <v>122</v>
      </c>
      <c r="D218" s="128" t="s">
        <v>39</v>
      </c>
      <c r="E218" s="128" t="s">
        <v>44</v>
      </c>
      <c r="F218" s="128" t="s">
        <v>68</v>
      </c>
      <c r="G218" s="129" t="s">
        <v>21</v>
      </c>
      <c r="H218" s="5"/>
      <c r="I218" s="26"/>
      <c r="J218" s="26"/>
      <c r="K218" s="5"/>
      <c r="L218" s="5"/>
      <c r="M218" s="12"/>
    </row>
    <row r="219" spans="1:13" ht="13.5" thickBot="1">
      <c r="A219" s="5"/>
      <c r="B219" s="130"/>
      <c r="C219" s="26" t="s">
        <v>123</v>
      </c>
      <c r="D219" s="26"/>
      <c r="E219" s="26"/>
      <c r="F219" s="26" t="s">
        <v>41</v>
      </c>
      <c r="G219" s="131"/>
      <c r="H219" s="5"/>
      <c r="I219" s="26"/>
      <c r="J219" s="26"/>
      <c r="K219" s="5"/>
      <c r="L219" s="5"/>
      <c r="M219" s="12"/>
    </row>
    <row r="220" spans="1:13" ht="12.75">
      <c r="A220" s="102" t="s">
        <v>63</v>
      </c>
      <c r="B220" s="44">
        <f>($I$86)</f>
        <v>9.487188261369866</v>
      </c>
      <c r="C220" s="79">
        <f>(B220*(1/20))</f>
        <v>0.47435941306849333</v>
      </c>
      <c r="D220" s="79">
        <f>(B220*(1/60))</f>
        <v>0.15811980435616443</v>
      </c>
      <c r="E220" s="79">
        <f>(B220*(1/30))</f>
        <v>0.31623960871232887</v>
      </c>
      <c r="F220" s="79">
        <f>(B220*(1/2))</f>
        <v>4.743594130684933</v>
      </c>
      <c r="G220" s="132">
        <f>SUM(C220:F220)</f>
        <v>5.69231295682192</v>
      </c>
      <c r="H220" s="5"/>
      <c r="I220" s="26"/>
      <c r="J220" s="26"/>
      <c r="K220" s="5"/>
      <c r="L220" s="5"/>
      <c r="M220" s="12"/>
    </row>
    <row r="221" spans="1:13" ht="13.5" thickBot="1">
      <c r="A221" s="113" t="s">
        <v>64</v>
      </c>
      <c r="B221" s="114">
        <f>($J$86)</f>
        <v>18.974376522739732</v>
      </c>
      <c r="C221" s="126">
        <f>(B221*(1/20))</f>
        <v>0.9487188261369867</v>
      </c>
      <c r="D221" s="126">
        <f>(B221*(1/60))</f>
        <v>0.31623960871232887</v>
      </c>
      <c r="E221" s="126">
        <f>(B221*(1/30))</f>
        <v>0.6324792174246577</v>
      </c>
      <c r="F221" s="126">
        <f>(B221*(1/2))</f>
        <v>9.487188261369866</v>
      </c>
      <c r="G221" s="133">
        <f>SUM(C221:F221)</f>
        <v>11.38462591364384</v>
      </c>
      <c r="H221" s="5"/>
      <c r="I221" s="44"/>
      <c r="J221" s="44"/>
      <c r="K221" s="5"/>
      <c r="L221" s="5"/>
      <c r="M221" s="12"/>
    </row>
    <row r="222" spans="1:13" ht="12.75">
      <c r="A222" s="5"/>
      <c r="B222" s="5" t="s">
        <v>124</v>
      </c>
      <c r="C222" s="18"/>
      <c r="D222" s="18"/>
      <c r="E222" s="18"/>
      <c r="F222" s="18"/>
      <c r="G222" s="18"/>
      <c r="H222" s="18"/>
      <c r="I222" s="44"/>
      <c r="J222" s="44"/>
      <c r="K222" s="5"/>
      <c r="L222" s="5"/>
      <c r="M222" s="12"/>
    </row>
    <row r="223" spans="1:13" ht="12.75">
      <c r="A223" s="5"/>
      <c r="B223" s="5" t="s">
        <v>165</v>
      </c>
      <c r="C223" s="12"/>
      <c r="D223" s="12"/>
      <c r="E223" s="12"/>
      <c r="F223" s="12"/>
      <c r="G223" s="5"/>
      <c r="H223" s="12"/>
      <c r="I223" s="18"/>
      <c r="J223" s="5"/>
      <c r="K223" s="5"/>
      <c r="L223" s="5"/>
      <c r="M223" s="12"/>
    </row>
    <row r="224" spans="1:13" ht="12.75">
      <c r="A224" s="5"/>
      <c r="B224" s="20"/>
      <c r="C224" s="12"/>
      <c r="D224" s="12"/>
      <c r="E224" s="12"/>
      <c r="F224" s="12"/>
      <c r="G224" s="5"/>
      <c r="H224" s="12"/>
      <c r="I224" s="18"/>
      <c r="J224" s="5"/>
      <c r="K224" s="5"/>
      <c r="L224" s="5"/>
      <c r="M224" s="12"/>
    </row>
    <row r="225" spans="1:13" ht="13.5" thickBot="1">
      <c r="A225" s="5"/>
      <c r="B225" s="101" t="s">
        <v>197</v>
      </c>
      <c r="C225" s="47"/>
      <c r="D225" s="47"/>
      <c r="E225" s="47"/>
      <c r="F225" s="47"/>
      <c r="G225" s="47"/>
      <c r="H225" s="47"/>
      <c r="I225" s="47"/>
      <c r="J225" s="5"/>
      <c r="K225" s="5"/>
      <c r="L225" s="5"/>
      <c r="M225" s="12"/>
    </row>
    <row r="226" spans="1:13" ht="12.75">
      <c r="A226" s="5"/>
      <c r="B226" s="102" t="s">
        <v>14</v>
      </c>
      <c r="C226" s="103" t="s">
        <v>16</v>
      </c>
      <c r="D226" s="103" t="s">
        <v>17</v>
      </c>
      <c r="E226" s="103" t="s">
        <v>18</v>
      </c>
      <c r="F226" s="103" t="s">
        <v>19</v>
      </c>
      <c r="G226" s="104" t="s">
        <v>20</v>
      </c>
      <c r="H226" s="105" t="s">
        <v>83</v>
      </c>
      <c r="I226" s="106" t="s">
        <v>21</v>
      </c>
      <c r="J226" s="88"/>
      <c r="K226" s="5"/>
      <c r="L226" s="5"/>
      <c r="M226" s="12"/>
    </row>
    <row r="227" spans="1:13" ht="12.75">
      <c r="A227" s="5"/>
      <c r="B227" s="11" t="s">
        <v>22</v>
      </c>
      <c r="C227" s="12"/>
      <c r="D227" s="70" t="s">
        <v>23</v>
      </c>
      <c r="E227" s="70" t="s">
        <v>24</v>
      </c>
      <c r="F227" s="70" t="s">
        <v>25</v>
      </c>
      <c r="G227" s="107"/>
      <c r="H227" s="108" t="s">
        <v>26</v>
      </c>
      <c r="I227" s="13"/>
      <c r="J227" s="5"/>
      <c r="K227" s="5"/>
      <c r="L227" s="5"/>
      <c r="M227" s="12"/>
    </row>
    <row r="228" spans="1:13" ht="13.5" thickBot="1">
      <c r="A228" s="5"/>
      <c r="B228" s="14"/>
      <c r="C228" s="12"/>
      <c r="D228" s="70"/>
      <c r="E228" s="70" t="s">
        <v>27</v>
      </c>
      <c r="F228" s="12"/>
      <c r="G228" s="109"/>
      <c r="H228" s="108" t="s">
        <v>28</v>
      </c>
      <c r="I228" s="13"/>
      <c r="J228" s="5"/>
      <c r="K228" s="5"/>
      <c r="L228" s="5"/>
      <c r="M228" s="12"/>
    </row>
    <row r="229" spans="1:13" ht="13.5" thickBot="1">
      <c r="A229" s="102" t="s">
        <v>63</v>
      </c>
      <c r="B229" s="44">
        <f>($G$112)</f>
        <v>1014229.7070636799</v>
      </c>
      <c r="C229" s="44">
        <f>(B229/264)</f>
        <v>3841.77919342303</v>
      </c>
      <c r="D229" s="18">
        <v>264</v>
      </c>
      <c r="E229" s="18">
        <v>225</v>
      </c>
      <c r="F229" s="213">
        <v>10</v>
      </c>
      <c r="G229" s="110">
        <f>(C229/F229)*(D229/E229)</f>
        <v>450.7687586949688</v>
      </c>
      <c r="H229" s="111">
        <f>(G229*(30/100))</f>
        <v>135.23062760849064</v>
      </c>
      <c r="I229" s="112">
        <f>(G229+H229)</f>
        <v>585.9993863034595</v>
      </c>
      <c r="J229" s="5"/>
      <c r="K229" s="5"/>
      <c r="L229" s="5"/>
      <c r="M229" s="12"/>
    </row>
    <row r="230" spans="1:13" ht="13.5" thickBot="1">
      <c r="A230" s="113" t="s">
        <v>64</v>
      </c>
      <c r="B230" s="114">
        <f>($H$112)</f>
        <v>3552070.8373107202</v>
      </c>
      <c r="C230" s="114">
        <f>(B230/264)</f>
        <v>13454.813777692121</v>
      </c>
      <c r="D230" s="115">
        <v>264</v>
      </c>
      <c r="E230" s="115">
        <v>225</v>
      </c>
      <c r="F230" s="213">
        <v>10</v>
      </c>
      <c r="G230" s="116">
        <f>(C230/F230)*(D230/E230)</f>
        <v>1578.6981499158755</v>
      </c>
      <c r="H230" s="111">
        <f>(G230*(30/100))</f>
        <v>473.60944497476265</v>
      </c>
      <c r="I230" s="112">
        <f>(G230+H230)</f>
        <v>2052.307594890638</v>
      </c>
      <c r="J230" s="5"/>
      <c r="K230" s="5"/>
      <c r="L230" s="5"/>
      <c r="M230" s="12"/>
    </row>
    <row r="231" spans="1:13" ht="12.75">
      <c r="A231" s="5"/>
      <c r="B231" s="117" t="s">
        <v>29</v>
      </c>
      <c r="C231" s="118"/>
      <c r="D231" s="5"/>
      <c r="E231" s="5"/>
      <c r="F231" s="5"/>
      <c r="G231" s="5"/>
      <c r="H231" s="5"/>
      <c r="I231" s="5"/>
      <c r="J231" s="5"/>
      <c r="K231" s="5"/>
      <c r="L231" s="5"/>
      <c r="M231" s="12"/>
    </row>
    <row r="232" spans="1:13" ht="12.75">
      <c r="A232" s="5"/>
      <c r="B232" s="117" t="s">
        <v>65</v>
      </c>
      <c r="C232" s="118"/>
      <c r="D232" s="5"/>
      <c r="E232" s="5"/>
      <c r="F232" s="5"/>
      <c r="G232" s="5"/>
      <c r="H232" s="5"/>
      <c r="I232" s="5"/>
      <c r="J232" s="5"/>
      <c r="K232" s="5"/>
      <c r="L232" s="5"/>
      <c r="M232" s="12"/>
    </row>
    <row r="233" spans="1:13" ht="12.75">
      <c r="A233" s="5"/>
      <c r="B233" s="117" t="s">
        <v>159</v>
      </c>
      <c r="C233" s="118"/>
      <c r="D233" s="5"/>
      <c r="E233" s="5"/>
      <c r="F233" s="5"/>
      <c r="G233" s="5"/>
      <c r="H233" s="5"/>
      <c r="I233" s="5"/>
      <c r="J233" s="5"/>
      <c r="K233" s="5"/>
      <c r="L233" s="5"/>
      <c r="M233" s="12"/>
    </row>
    <row r="234" spans="1:13" ht="12.75">
      <c r="A234" s="5"/>
      <c r="B234" s="5"/>
      <c r="C234" s="119" t="s">
        <v>30</v>
      </c>
      <c r="D234" s="5"/>
      <c r="E234" s="5"/>
      <c r="F234" s="5"/>
      <c r="G234" s="5"/>
      <c r="H234" s="5"/>
      <c r="I234" s="5"/>
      <c r="J234" s="5"/>
      <c r="K234" s="5"/>
      <c r="L234" s="5"/>
      <c r="M234" s="12"/>
    </row>
    <row r="235" spans="1:13" ht="12.75">
      <c r="A235" s="5"/>
      <c r="B235" s="5"/>
      <c r="C235" s="119" t="s">
        <v>160</v>
      </c>
      <c r="D235" s="120"/>
      <c r="E235" s="120"/>
      <c r="F235" s="120"/>
      <c r="G235" s="5"/>
      <c r="H235" s="5"/>
      <c r="I235" s="5"/>
      <c r="J235" s="5"/>
      <c r="K235" s="5"/>
      <c r="L235" s="5"/>
      <c r="M235" s="12"/>
    </row>
    <row r="236" spans="1:13" ht="12.75">
      <c r="A236" s="5"/>
      <c r="B236" s="5"/>
      <c r="C236" s="85" t="s">
        <v>161</v>
      </c>
      <c r="D236" s="120"/>
      <c r="E236" s="120"/>
      <c r="F236" s="120"/>
      <c r="G236" s="5"/>
      <c r="H236" s="5"/>
      <c r="I236" s="5"/>
      <c r="J236" s="5"/>
      <c r="K236" s="5"/>
      <c r="L236" s="5"/>
      <c r="M236" s="12"/>
    </row>
    <row r="237" spans="1:13" ht="12.75">
      <c r="A237" s="5"/>
      <c r="B237" s="5"/>
      <c r="C237" s="85" t="s">
        <v>162</v>
      </c>
      <c r="D237" s="120"/>
      <c r="E237" s="120"/>
      <c r="F237" s="120"/>
      <c r="G237" s="5"/>
      <c r="H237" s="5"/>
      <c r="I237" s="5"/>
      <c r="J237" s="5"/>
      <c r="K237" s="5"/>
      <c r="L237" s="5"/>
      <c r="M237" s="12"/>
    </row>
    <row r="238" spans="1:13" ht="12.75">
      <c r="A238" s="5"/>
      <c r="B238" s="5"/>
      <c r="C238" s="85" t="s">
        <v>208</v>
      </c>
      <c r="D238" s="120"/>
      <c r="E238" s="120"/>
      <c r="F238" s="120"/>
      <c r="G238" s="5"/>
      <c r="H238" s="5"/>
      <c r="I238" s="5"/>
      <c r="J238" s="5"/>
      <c r="K238" s="5"/>
      <c r="L238" s="5"/>
      <c r="M238" s="12"/>
    </row>
    <row r="239" spans="1:13" ht="12.75">
      <c r="A239" s="5"/>
      <c r="B239" s="5" t="s">
        <v>31</v>
      </c>
      <c r="C239" s="117" t="s">
        <v>163</v>
      </c>
      <c r="D239" s="120"/>
      <c r="E239" s="120"/>
      <c r="F239" s="120"/>
      <c r="G239" s="5"/>
      <c r="H239" s="5"/>
      <c r="I239" s="5"/>
      <c r="J239" s="5"/>
      <c r="K239" s="5"/>
      <c r="L239" s="5"/>
      <c r="M239" s="12"/>
    </row>
    <row r="240" spans="1:13" ht="12.75">
      <c r="A240" s="5"/>
      <c r="B240" s="5" t="s">
        <v>66</v>
      </c>
      <c r="C240" s="5"/>
      <c r="D240" s="120"/>
      <c r="E240" s="120"/>
      <c r="F240" s="120"/>
      <c r="G240" s="5"/>
      <c r="H240" s="5"/>
      <c r="I240" s="5"/>
      <c r="J240" s="5"/>
      <c r="K240" s="5"/>
      <c r="L240" s="5"/>
      <c r="M240" s="12"/>
    </row>
    <row r="241" spans="1:13" ht="12.75">
      <c r="A241" s="5"/>
      <c r="B241" s="5" t="s">
        <v>84</v>
      </c>
      <c r="C241" s="5"/>
      <c r="D241" s="120"/>
      <c r="E241" s="120"/>
      <c r="F241" s="120"/>
      <c r="G241" s="5"/>
      <c r="H241" s="5"/>
      <c r="I241" s="5"/>
      <c r="J241" s="5"/>
      <c r="K241" s="5"/>
      <c r="L241" s="5"/>
      <c r="M241" s="12"/>
    </row>
    <row r="242" spans="1:13" ht="12.75">
      <c r="A242" s="5"/>
      <c r="B242" s="20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12"/>
    </row>
    <row r="243" spans="1:13" ht="13.5" thickBot="1">
      <c r="A243" s="5"/>
      <c r="B243" s="101" t="s">
        <v>117</v>
      </c>
      <c r="C243" s="121"/>
      <c r="D243" s="122"/>
      <c r="E243" s="122"/>
      <c r="F243" s="122"/>
      <c r="G243" s="47"/>
      <c r="H243" s="47"/>
      <c r="I243" s="47"/>
      <c r="J243" s="47"/>
      <c r="K243" s="5"/>
      <c r="L243" s="5"/>
      <c r="M243" s="70"/>
    </row>
    <row r="244" spans="1:13" ht="12.75">
      <c r="A244" s="5"/>
      <c r="B244" s="102" t="s">
        <v>32</v>
      </c>
      <c r="C244" s="103" t="s">
        <v>33</v>
      </c>
      <c r="D244" s="103" t="s">
        <v>34</v>
      </c>
      <c r="E244" s="103" t="s">
        <v>35</v>
      </c>
      <c r="F244" s="103" t="s">
        <v>36</v>
      </c>
      <c r="G244" s="103" t="s">
        <v>79</v>
      </c>
      <c r="H244" s="103"/>
      <c r="I244" s="103" t="s">
        <v>39</v>
      </c>
      <c r="J244" s="106" t="s">
        <v>21</v>
      </c>
      <c r="K244" s="5"/>
      <c r="L244" s="5"/>
      <c r="M244" s="26"/>
    </row>
    <row r="245" spans="1:13" ht="13.5" thickBot="1">
      <c r="A245" s="5"/>
      <c r="B245" s="11" t="s">
        <v>40</v>
      </c>
      <c r="C245" s="70" t="s">
        <v>41</v>
      </c>
      <c r="D245" s="70"/>
      <c r="E245" s="70"/>
      <c r="F245" s="70"/>
      <c r="G245" s="70"/>
      <c r="H245" s="70"/>
      <c r="I245" s="70"/>
      <c r="J245" s="59"/>
      <c r="K245" s="5"/>
      <c r="L245" s="5"/>
      <c r="M245" s="12"/>
    </row>
    <row r="246" spans="1:13" ht="12.75">
      <c r="A246" s="102" t="s">
        <v>63</v>
      </c>
      <c r="B246" s="123">
        <f>(I229*(2/12))</f>
        <v>97.6665643839099</v>
      </c>
      <c r="C246" s="123">
        <f>(I229*(5/12))</f>
        <v>244.1664109597748</v>
      </c>
      <c r="D246" s="79">
        <f>(I229*(0.5/12))</f>
        <v>24.416641095977475</v>
      </c>
      <c r="E246" s="79">
        <f>(I229*(1.5/12))</f>
        <v>73.24992328793243</v>
      </c>
      <c r="F246" s="79">
        <f>(I229*(1/12))</f>
        <v>48.83328219195495</v>
      </c>
      <c r="G246" s="79">
        <f>(I229*(1/12))</f>
        <v>48.83328219195495</v>
      </c>
      <c r="H246" s="123"/>
      <c r="I246" s="123">
        <f>(I229*(1/12))</f>
        <v>48.83328219195495</v>
      </c>
      <c r="J246" s="124">
        <f>(I246+H246+G246+F246+E246+D246+C246+B246)</f>
        <v>585.9993863034595</v>
      </c>
      <c r="K246" s="5"/>
      <c r="L246" s="5"/>
      <c r="M246" s="12"/>
    </row>
    <row r="247" spans="1:13" ht="13.5" thickBot="1">
      <c r="A247" s="113" t="s">
        <v>64</v>
      </c>
      <c r="B247" s="125">
        <f>(I230*(2/12))</f>
        <v>342.0512658151063</v>
      </c>
      <c r="C247" s="125">
        <f>(I230*(5/12))</f>
        <v>855.1281645377659</v>
      </c>
      <c r="D247" s="126">
        <f>(I230*(0.5/12))</f>
        <v>85.51281645377658</v>
      </c>
      <c r="E247" s="126">
        <f>(I230*(1.5/12))</f>
        <v>256.53844936132975</v>
      </c>
      <c r="F247" s="126">
        <f>(I230*(1/12))</f>
        <v>171.02563290755316</v>
      </c>
      <c r="G247" s="126">
        <f>(I230*(1/12))</f>
        <v>171.02563290755316</v>
      </c>
      <c r="H247" s="125"/>
      <c r="I247" s="125">
        <f>(I230*(1/12))</f>
        <v>171.02563290755316</v>
      </c>
      <c r="J247" s="112">
        <f>(I247+H247+G247+F247+E247+D247+C247+B247)</f>
        <v>2052.307594890638</v>
      </c>
      <c r="K247" s="5"/>
      <c r="L247" s="5"/>
      <c r="M247" s="44"/>
    </row>
    <row r="248" spans="1:13" ht="12.75">
      <c r="A248" s="5"/>
      <c r="B248" s="5" t="s">
        <v>67</v>
      </c>
      <c r="C248" s="43"/>
      <c r="D248" s="120"/>
      <c r="E248" s="120"/>
      <c r="F248" s="120"/>
      <c r="G248" s="5"/>
      <c r="H248" s="5"/>
      <c r="I248" s="5"/>
      <c r="J248" s="5"/>
      <c r="K248" s="5"/>
      <c r="L248" s="5"/>
      <c r="M248" s="12"/>
    </row>
    <row r="249" spans="1:13" ht="12.75">
      <c r="A249" s="5"/>
      <c r="B249" s="5" t="s">
        <v>42</v>
      </c>
      <c r="C249" s="118"/>
      <c r="D249" s="5"/>
      <c r="E249" s="5"/>
      <c r="F249" s="5"/>
      <c r="G249" s="5"/>
      <c r="H249" s="5"/>
      <c r="I249" s="5"/>
      <c r="J249" s="5"/>
      <c r="K249" s="5"/>
      <c r="L249" s="5"/>
      <c r="M249" s="12"/>
    </row>
    <row r="250" spans="1:13" ht="12.75">
      <c r="A250" s="5"/>
      <c r="B250" s="5" t="s">
        <v>80</v>
      </c>
      <c r="C250" s="118"/>
      <c r="D250" s="5"/>
      <c r="E250" s="5"/>
      <c r="F250" s="5"/>
      <c r="G250" s="5"/>
      <c r="H250" s="5"/>
      <c r="I250" s="5"/>
      <c r="J250" s="5"/>
      <c r="K250" s="5"/>
      <c r="L250" s="5"/>
      <c r="M250" s="12"/>
    </row>
    <row r="251" spans="1:13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12"/>
    </row>
    <row r="252" spans="1:13" ht="13.5" thickBot="1">
      <c r="A252" s="5"/>
      <c r="B252" s="101" t="s">
        <v>188</v>
      </c>
      <c r="C252" s="47"/>
      <c r="D252" s="47"/>
      <c r="E252" s="47"/>
      <c r="F252" s="47"/>
      <c r="G252" s="47"/>
      <c r="H252" s="47"/>
      <c r="I252" s="47"/>
      <c r="J252" s="5"/>
      <c r="K252" s="5"/>
      <c r="L252" s="5"/>
      <c r="M252" s="12"/>
    </row>
    <row r="253" spans="1:13" ht="12.75">
      <c r="A253" s="5"/>
      <c r="B253" s="102" t="s">
        <v>14</v>
      </c>
      <c r="C253" s="103" t="s">
        <v>16</v>
      </c>
      <c r="D253" s="103" t="s">
        <v>17</v>
      </c>
      <c r="E253" s="103" t="s">
        <v>18</v>
      </c>
      <c r="F253" s="103" t="s">
        <v>19</v>
      </c>
      <c r="G253" s="104" t="s">
        <v>20</v>
      </c>
      <c r="H253" s="105" t="s">
        <v>83</v>
      </c>
      <c r="I253" s="106" t="s">
        <v>21</v>
      </c>
      <c r="J253" s="88"/>
      <c r="K253" s="5"/>
      <c r="L253" s="5"/>
      <c r="M253" s="12"/>
    </row>
    <row r="254" spans="1:13" ht="12.75">
      <c r="A254" s="5"/>
      <c r="B254" s="11" t="s">
        <v>22</v>
      </c>
      <c r="C254" s="12"/>
      <c r="D254" s="70" t="s">
        <v>23</v>
      </c>
      <c r="E254" s="70" t="s">
        <v>24</v>
      </c>
      <c r="F254" s="70" t="s">
        <v>25</v>
      </c>
      <c r="G254" s="107"/>
      <c r="H254" s="108" t="s">
        <v>107</v>
      </c>
      <c r="I254" s="13"/>
      <c r="J254" s="5"/>
      <c r="K254" s="5"/>
      <c r="L254" s="5"/>
      <c r="M254" s="12"/>
    </row>
    <row r="255" spans="1:13" ht="13.5" thickBot="1">
      <c r="A255" s="5"/>
      <c r="B255" s="14"/>
      <c r="C255" s="12"/>
      <c r="D255" s="70"/>
      <c r="E255" s="70" t="s">
        <v>27</v>
      </c>
      <c r="F255" s="12"/>
      <c r="G255" s="109"/>
      <c r="H255" s="108" t="s">
        <v>118</v>
      </c>
      <c r="I255" s="13"/>
      <c r="J255" s="5"/>
      <c r="K255" s="5"/>
      <c r="L255" s="5"/>
      <c r="M255" s="12"/>
    </row>
    <row r="256" spans="1:13" ht="13.5" thickBot="1">
      <c r="A256" s="102" t="s">
        <v>63</v>
      </c>
      <c r="B256" s="44">
        <f>($H$134)</f>
        <v>114534.39872009597</v>
      </c>
      <c r="C256" s="44">
        <f>(B256/264)</f>
        <v>433.8424193943029</v>
      </c>
      <c r="D256" s="18">
        <v>264</v>
      </c>
      <c r="E256" s="18">
        <v>225</v>
      </c>
      <c r="F256" s="213">
        <v>4</v>
      </c>
      <c r="G256" s="110">
        <f>(C256/F256)*(D256/E256)</f>
        <v>127.26044302232886</v>
      </c>
      <c r="H256" s="111">
        <f>(G256*(30/100))</f>
        <v>38.17813290669866</v>
      </c>
      <c r="I256" s="112">
        <f>(G256+H256)</f>
        <v>165.4385759290275</v>
      </c>
      <c r="J256" s="5"/>
      <c r="K256" s="5"/>
      <c r="L256" s="5"/>
      <c r="M256" s="12"/>
    </row>
    <row r="257" spans="1:13" ht="13.5" thickBot="1">
      <c r="A257" s="113" t="s">
        <v>64</v>
      </c>
      <c r="B257" s="114">
        <f>($I$134)</f>
        <v>488924.5278550398</v>
      </c>
      <c r="C257" s="114">
        <f>(B257/264)</f>
        <v>1851.986847935757</v>
      </c>
      <c r="D257" s="115">
        <v>264</v>
      </c>
      <c r="E257" s="115">
        <v>225</v>
      </c>
      <c r="F257" s="213">
        <v>4</v>
      </c>
      <c r="G257" s="116">
        <f>(C257/F257)*(D257/E257)</f>
        <v>543.2494753944887</v>
      </c>
      <c r="H257" s="111">
        <f>(G257*(30/100))</f>
        <v>162.97484261834663</v>
      </c>
      <c r="I257" s="112">
        <f>(G257+H257)</f>
        <v>706.2243180128354</v>
      </c>
      <c r="J257" s="5"/>
      <c r="K257" s="5"/>
      <c r="L257" s="5"/>
      <c r="M257" s="12"/>
    </row>
    <row r="258" spans="1:13" ht="12.75">
      <c r="A258" s="5"/>
      <c r="B258" s="117" t="s">
        <v>29</v>
      </c>
      <c r="C258" s="118"/>
      <c r="D258" s="5"/>
      <c r="E258" s="5"/>
      <c r="F258" s="5"/>
      <c r="G258" s="5"/>
      <c r="H258" s="5"/>
      <c r="I258" s="5"/>
      <c r="J258" s="5"/>
      <c r="K258" s="5"/>
      <c r="L258" s="5"/>
      <c r="M258" s="12"/>
    </row>
    <row r="259" spans="1:13" ht="12.75">
      <c r="A259" s="5"/>
      <c r="B259" s="117" t="s">
        <v>65</v>
      </c>
      <c r="C259" s="118"/>
      <c r="D259" s="5"/>
      <c r="E259" s="5"/>
      <c r="F259" s="5"/>
      <c r="G259" s="5"/>
      <c r="H259" s="5"/>
      <c r="I259" s="5"/>
      <c r="J259" s="5"/>
      <c r="K259" s="5"/>
      <c r="L259" s="5"/>
      <c r="M259" s="12"/>
    </row>
    <row r="260" spans="1:13" ht="12.75">
      <c r="A260" s="5"/>
      <c r="B260" s="117" t="s">
        <v>166</v>
      </c>
      <c r="C260" s="118"/>
      <c r="D260" s="5"/>
      <c r="E260" s="5"/>
      <c r="F260" s="5"/>
      <c r="G260" s="5"/>
      <c r="H260" s="5"/>
      <c r="I260" s="5"/>
      <c r="J260" s="5"/>
      <c r="K260" s="5"/>
      <c r="L260" s="5"/>
      <c r="M260" s="12"/>
    </row>
    <row r="261" spans="1:13" ht="12.75">
      <c r="A261" s="5"/>
      <c r="B261" s="5" t="s">
        <v>66</v>
      </c>
      <c r="C261" s="5"/>
      <c r="D261" s="120"/>
      <c r="E261" s="120"/>
      <c r="F261" s="120"/>
      <c r="G261" s="5"/>
      <c r="H261" s="5"/>
      <c r="I261" s="5"/>
      <c r="J261" s="5"/>
      <c r="K261" s="5"/>
      <c r="L261" s="5"/>
      <c r="M261" s="12"/>
    </row>
    <row r="262" spans="1:13" ht="12.75">
      <c r="A262" s="5"/>
      <c r="B262" s="5" t="s">
        <v>84</v>
      </c>
      <c r="C262" s="5"/>
      <c r="D262" s="120"/>
      <c r="E262" s="120"/>
      <c r="F262" s="120"/>
      <c r="G262" s="5"/>
      <c r="H262" s="5"/>
      <c r="I262" s="5"/>
      <c r="J262" s="5"/>
      <c r="K262" s="5"/>
      <c r="L262" s="5"/>
      <c r="M262" s="12"/>
    </row>
    <row r="263" spans="1:13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12"/>
    </row>
    <row r="264" spans="1:13" ht="13.5" thickBot="1">
      <c r="A264" s="5"/>
      <c r="B264" s="101" t="s">
        <v>109</v>
      </c>
      <c r="C264" s="121"/>
      <c r="D264" s="122"/>
      <c r="E264" s="122"/>
      <c r="F264" s="122"/>
      <c r="G264" s="47"/>
      <c r="H264" s="47"/>
      <c r="I264" s="47"/>
      <c r="J264" s="47"/>
      <c r="K264" s="5"/>
      <c r="L264" s="5"/>
      <c r="M264" s="12"/>
    </row>
    <row r="265" spans="1:13" ht="12.75">
      <c r="A265" s="5"/>
      <c r="B265" s="102" t="s">
        <v>32</v>
      </c>
      <c r="C265" s="103" t="s">
        <v>33</v>
      </c>
      <c r="D265" s="103" t="s">
        <v>34</v>
      </c>
      <c r="E265" s="103" t="s">
        <v>35</v>
      </c>
      <c r="F265" s="103" t="s">
        <v>36</v>
      </c>
      <c r="G265" s="103" t="s">
        <v>79</v>
      </c>
      <c r="H265" s="103" t="s">
        <v>38</v>
      </c>
      <c r="I265" s="103" t="s">
        <v>39</v>
      </c>
      <c r="J265" s="106" t="s">
        <v>21</v>
      </c>
      <c r="K265" s="5"/>
      <c r="L265" s="5"/>
      <c r="M265" s="12"/>
    </row>
    <row r="266" spans="1:13" ht="13.5" thickBot="1">
      <c r="A266" s="5"/>
      <c r="B266" s="11" t="s">
        <v>40</v>
      </c>
      <c r="C266" s="70" t="s">
        <v>41</v>
      </c>
      <c r="D266" s="70"/>
      <c r="E266" s="70"/>
      <c r="F266" s="70"/>
      <c r="G266" s="70"/>
      <c r="H266" s="70"/>
      <c r="I266" s="70"/>
      <c r="J266" s="59"/>
      <c r="K266" s="5"/>
      <c r="L266" s="5"/>
      <c r="M266" s="12"/>
    </row>
    <row r="267" spans="1:13" ht="12.75">
      <c r="A267" s="102" t="s">
        <v>63</v>
      </c>
      <c r="B267" s="123">
        <f>(I256*(2/12))</f>
        <v>27.57309598817125</v>
      </c>
      <c r="C267" s="123">
        <f>(I256*(1/12))</f>
        <v>13.786547994085625</v>
      </c>
      <c r="D267" s="79">
        <f>(I256*(0.5/12))</f>
        <v>6.8932739970428125</v>
      </c>
      <c r="E267" s="79">
        <f>(I256*(1.5/12))</f>
        <v>20.67982199112844</v>
      </c>
      <c r="F267" s="79">
        <f>(I256*(1/12))</f>
        <v>13.786547994085625</v>
      </c>
      <c r="G267" s="79">
        <f>(I256*(1/12))</f>
        <v>13.786547994085625</v>
      </c>
      <c r="H267" s="123">
        <f>(I256*(0.25/12))</f>
        <v>3.4466369985214063</v>
      </c>
      <c r="I267" s="123">
        <f>(I256*(0.75/12))</f>
        <v>10.33991099556422</v>
      </c>
      <c r="J267" s="124">
        <f>(I267+H267+G267+F267+E267+D267+C267+B267)</f>
        <v>110.292383952685</v>
      </c>
      <c r="K267" s="5"/>
      <c r="L267" s="5"/>
      <c r="M267" s="12"/>
    </row>
    <row r="268" spans="1:13" ht="13.5" thickBot="1">
      <c r="A268" s="113" t="s">
        <v>64</v>
      </c>
      <c r="B268" s="125">
        <f>(I257*(2/12))</f>
        <v>117.70405300213923</v>
      </c>
      <c r="C268" s="125">
        <f>(I257*(1/12))</f>
        <v>58.852026501069616</v>
      </c>
      <c r="D268" s="126">
        <f>(I257*(0.5/12))</f>
        <v>29.426013250534808</v>
      </c>
      <c r="E268" s="126">
        <f>(I257*(1.5/12))</f>
        <v>88.27803975160442</v>
      </c>
      <c r="F268" s="126">
        <f>(I257*(1/12))</f>
        <v>58.852026501069616</v>
      </c>
      <c r="G268" s="126">
        <f>(I257*(1/12))</f>
        <v>58.852026501069616</v>
      </c>
      <c r="H268" s="125">
        <f>(I257*(0.25/12))</f>
        <v>14.713006625267404</v>
      </c>
      <c r="I268" s="125">
        <f>(I257*(0.75/12))</f>
        <v>44.13901987580221</v>
      </c>
      <c r="J268" s="112">
        <f>(I268+H268+G268+F268+E268+D268+C268+B268)</f>
        <v>470.816212008557</v>
      </c>
      <c r="K268" s="5"/>
      <c r="L268" s="5"/>
      <c r="M268" s="12"/>
    </row>
    <row r="269" spans="1:13" ht="12.75">
      <c r="A269" s="5"/>
      <c r="B269" s="5" t="s">
        <v>67</v>
      </c>
      <c r="C269" s="43"/>
      <c r="D269" s="120"/>
      <c r="E269" s="120"/>
      <c r="F269" s="120"/>
      <c r="G269" s="5"/>
      <c r="H269" s="5"/>
      <c r="I269" s="5"/>
      <c r="J269" s="5"/>
      <c r="K269" s="5"/>
      <c r="L269" s="5"/>
      <c r="M269" s="12"/>
    </row>
    <row r="270" spans="1:13" ht="12.75">
      <c r="A270" s="5"/>
      <c r="B270" s="5" t="s">
        <v>42</v>
      </c>
      <c r="C270" s="118"/>
      <c r="D270" s="5"/>
      <c r="E270" s="5"/>
      <c r="F270" s="5"/>
      <c r="G270" s="5"/>
      <c r="H270" s="5"/>
      <c r="I270" s="5"/>
      <c r="J270" s="5"/>
      <c r="K270" s="5"/>
      <c r="L270" s="5"/>
      <c r="M270" s="12"/>
    </row>
    <row r="271" spans="1:13" ht="12.75">
      <c r="A271" s="5"/>
      <c r="B271" s="5" t="s">
        <v>80</v>
      </c>
      <c r="C271" s="118"/>
      <c r="D271" s="5"/>
      <c r="E271" s="5"/>
      <c r="F271" s="5"/>
      <c r="G271" s="5"/>
      <c r="H271" s="5"/>
      <c r="I271" s="5"/>
      <c r="J271" s="5"/>
      <c r="K271" s="5"/>
      <c r="L271" s="5"/>
      <c r="M271" s="12"/>
    </row>
    <row r="272" spans="1:13" ht="12.75">
      <c r="A272" s="5"/>
      <c r="B272" s="5"/>
      <c r="C272" s="118"/>
      <c r="D272" s="5"/>
      <c r="E272" s="5"/>
      <c r="F272" s="5"/>
      <c r="G272" s="5"/>
      <c r="H272" s="5"/>
      <c r="I272" s="5"/>
      <c r="J272" s="5"/>
      <c r="K272" s="5"/>
      <c r="L272" s="5"/>
      <c r="M272" s="12"/>
    </row>
    <row r="273" spans="1:13" ht="13.5" thickBot="1">
      <c r="A273" s="5"/>
      <c r="B273" s="101" t="s">
        <v>198</v>
      </c>
      <c r="C273" s="127"/>
      <c r="D273" s="47"/>
      <c r="E273" s="47"/>
      <c r="F273" s="47"/>
      <c r="G273" s="127"/>
      <c r="H273" s="127"/>
      <c r="I273" s="47"/>
      <c r="J273" s="5"/>
      <c r="K273" s="5"/>
      <c r="L273" s="5"/>
      <c r="M273" s="70"/>
    </row>
    <row r="274" spans="1:13" ht="12.75">
      <c r="A274" s="5"/>
      <c r="B274" s="105" t="s">
        <v>43</v>
      </c>
      <c r="C274" s="128" t="s">
        <v>182</v>
      </c>
      <c r="D274" s="128" t="s">
        <v>39</v>
      </c>
      <c r="E274" s="128" t="s">
        <v>44</v>
      </c>
      <c r="F274" s="128" t="s">
        <v>68</v>
      </c>
      <c r="G274" s="26" t="s">
        <v>125</v>
      </c>
      <c r="H274" s="26" t="s">
        <v>175</v>
      </c>
      <c r="I274" s="129" t="s">
        <v>21</v>
      </c>
      <c r="J274" s="26"/>
      <c r="K274" s="5"/>
      <c r="L274" s="5"/>
      <c r="M274" s="26"/>
    </row>
    <row r="275" spans="1:13" ht="13.5" thickBot="1">
      <c r="A275" s="5"/>
      <c r="B275" s="130"/>
      <c r="C275" s="26"/>
      <c r="D275" s="26"/>
      <c r="E275" s="26"/>
      <c r="F275" s="26" t="s">
        <v>41</v>
      </c>
      <c r="G275" s="88" t="s">
        <v>123</v>
      </c>
      <c r="H275" s="5"/>
      <c r="I275" s="131"/>
      <c r="J275" s="26"/>
      <c r="K275" s="5"/>
      <c r="L275" s="5"/>
      <c r="M275" s="18"/>
    </row>
    <row r="276" spans="1:13" ht="12.75">
      <c r="A276" s="102" t="s">
        <v>63</v>
      </c>
      <c r="B276" s="44">
        <f>($I$158)</f>
        <v>255.650388268082</v>
      </c>
      <c r="C276" s="79">
        <f>(B276*(1/40))</f>
        <v>6.3912597067020505</v>
      </c>
      <c r="D276" s="79">
        <f>(B276*(1/60))</f>
        <v>4.260839804468033</v>
      </c>
      <c r="E276" s="79">
        <f>(B276*(1/30))</f>
        <v>8.521679608936067</v>
      </c>
      <c r="F276" s="79">
        <f>(B276*(1/20))</f>
        <v>12.782519413404101</v>
      </c>
      <c r="G276" s="79">
        <f>(B276*(1/10))</f>
        <v>25.565038826808202</v>
      </c>
      <c r="H276" s="79">
        <f>(B276*(1/40))</f>
        <v>6.3912597067020505</v>
      </c>
      <c r="I276" s="132">
        <f>SUM(C276:H276)</f>
        <v>63.912597067020506</v>
      </c>
      <c r="J276" s="26"/>
      <c r="K276" s="5"/>
      <c r="L276" s="5"/>
      <c r="M276" s="18"/>
    </row>
    <row r="277" spans="1:13" ht="13.5" thickBot="1">
      <c r="A277" s="113" t="s">
        <v>64</v>
      </c>
      <c r="B277" s="114">
        <f>($J$158)</f>
        <v>713.5100414427616</v>
      </c>
      <c r="C277" s="126">
        <f>(B277*(1/40))</f>
        <v>17.83775103606904</v>
      </c>
      <c r="D277" s="126">
        <f>(B277*(1/60))</f>
        <v>11.891834024046027</v>
      </c>
      <c r="E277" s="126">
        <f>(B277*(1/30))</f>
        <v>23.783668048092053</v>
      </c>
      <c r="F277" s="126">
        <f>(B277*(1/20))</f>
        <v>35.67550207213808</v>
      </c>
      <c r="G277" s="126">
        <f>(B277*(1/10))</f>
        <v>71.35100414427616</v>
      </c>
      <c r="H277" s="134">
        <f>(B277*(1/40))</f>
        <v>17.83775103606904</v>
      </c>
      <c r="I277" s="133">
        <f>SUM(C277:H277)</f>
        <v>178.3775103606904</v>
      </c>
      <c r="J277" s="44"/>
      <c r="K277" s="5"/>
      <c r="L277" s="5"/>
      <c r="M277" s="44"/>
    </row>
    <row r="278" spans="1:13" ht="12.75">
      <c r="A278" s="5"/>
      <c r="B278" s="5" t="s">
        <v>183</v>
      </c>
      <c r="C278" s="18"/>
      <c r="D278" s="18"/>
      <c r="E278" s="18"/>
      <c r="F278" s="18"/>
      <c r="G278" s="18"/>
      <c r="H278" s="18"/>
      <c r="I278" s="44"/>
      <c r="J278" s="44"/>
      <c r="K278" s="5"/>
      <c r="L278" s="5"/>
      <c r="M278" s="135"/>
    </row>
    <row r="279" spans="1:13" ht="12.75">
      <c r="A279" s="5"/>
      <c r="B279" s="5" t="s">
        <v>209</v>
      </c>
      <c r="C279" s="12"/>
      <c r="D279" s="12"/>
      <c r="E279" s="12"/>
      <c r="F279" s="12"/>
      <c r="G279" s="5"/>
      <c r="H279" s="12"/>
      <c r="I279" s="18"/>
      <c r="J279" s="5"/>
      <c r="K279" s="5"/>
      <c r="L279" s="5"/>
      <c r="M279" s="12"/>
    </row>
    <row r="280" spans="1:13" ht="12.75">
      <c r="A280" s="5"/>
      <c r="B280" s="5" t="s">
        <v>185</v>
      </c>
      <c r="C280" s="12"/>
      <c r="D280" s="12"/>
      <c r="E280" s="12"/>
      <c r="F280" s="12"/>
      <c r="G280" s="5"/>
      <c r="H280" s="12"/>
      <c r="I280" s="18"/>
      <c r="J280" s="5"/>
      <c r="K280" s="5"/>
      <c r="L280" s="5"/>
      <c r="M280" s="12"/>
    </row>
    <row r="281" spans="1:13" ht="12.75">
      <c r="A281" s="5"/>
      <c r="B281" s="5" t="s">
        <v>184</v>
      </c>
      <c r="C281" s="12"/>
      <c r="D281" s="12"/>
      <c r="E281" s="12"/>
      <c r="F281" s="12"/>
      <c r="G281" s="5"/>
      <c r="H281" s="12"/>
      <c r="I281" s="18"/>
      <c r="J281" s="5"/>
      <c r="K281" s="5"/>
      <c r="L281" s="5"/>
      <c r="M281" s="12"/>
    </row>
    <row r="282" spans="1:13" ht="12.75">
      <c r="A282" s="5"/>
      <c r="B282" s="20"/>
      <c r="C282" s="12"/>
      <c r="D282" s="12"/>
      <c r="E282" s="12"/>
      <c r="F282" s="12"/>
      <c r="G282" s="5"/>
      <c r="H282" s="12"/>
      <c r="I282" s="18"/>
      <c r="J282" s="5"/>
      <c r="K282" s="5"/>
      <c r="L282" s="5"/>
      <c r="M282" s="12"/>
    </row>
    <row r="283" spans="1:13" ht="13.5" thickBot="1">
      <c r="A283" s="5"/>
      <c r="B283" s="101" t="s">
        <v>199</v>
      </c>
      <c r="C283" s="47"/>
      <c r="D283" s="47"/>
      <c r="E283" s="136"/>
      <c r="F283" s="47"/>
      <c r="G283" s="47"/>
      <c r="H283" s="5"/>
      <c r="I283" s="5"/>
      <c r="J283" s="5"/>
      <c r="K283" s="5"/>
      <c r="L283" s="5"/>
      <c r="M283" s="12"/>
    </row>
    <row r="284" spans="1:13" ht="12.75">
      <c r="A284" s="5"/>
      <c r="B284" s="104" t="s">
        <v>174</v>
      </c>
      <c r="C284" s="105" t="s">
        <v>175</v>
      </c>
      <c r="D284" s="128" t="s">
        <v>44</v>
      </c>
      <c r="E284" s="128" t="s">
        <v>32</v>
      </c>
      <c r="F284" s="128" t="s">
        <v>182</v>
      </c>
      <c r="G284" s="104" t="s">
        <v>21</v>
      </c>
      <c r="H284" s="26"/>
      <c r="I284" s="5"/>
      <c r="J284" s="5"/>
      <c r="K284" s="5"/>
      <c r="L284" s="5"/>
      <c r="M284" s="12"/>
    </row>
    <row r="285" spans="1:13" ht="13.5" thickBot="1">
      <c r="A285" s="5"/>
      <c r="B285" s="107"/>
      <c r="C285" s="108"/>
      <c r="D285" s="26"/>
      <c r="E285" s="26" t="s">
        <v>41</v>
      </c>
      <c r="F285" s="26"/>
      <c r="G285" s="137"/>
      <c r="H285" s="26"/>
      <c r="I285" s="5"/>
      <c r="J285" s="5"/>
      <c r="K285" s="5"/>
      <c r="L285" s="5"/>
      <c r="M285" s="12"/>
    </row>
    <row r="286" spans="1:13" ht="12.75">
      <c r="A286" s="102" t="s">
        <v>63</v>
      </c>
      <c r="B286" s="44">
        <f>(H183)</f>
        <v>497.3246476936532</v>
      </c>
      <c r="C286" s="79">
        <f>(B286*(1/45))</f>
        <v>11.051658837636738</v>
      </c>
      <c r="D286" s="79">
        <f>(B286*(1/30))</f>
        <v>16.57748825645511</v>
      </c>
      <c r="E286" s="79">
        <f>(B286*(1/30))</f>
        <v>16.57748825645511</v>
      </c>
      <c r="F286" s="79">
        <f>(B286*(1/45))</f>
        <v>11.051658837636738</v>
      </c>
      <c r="G286" s="138">
        <f>SUM(C286:F286)</f>
        <v>55.2582941881837</v>
      </c>
      <c r="H286" s="62"/>
      <c r="I286" s="5"/>
      <c r="J286" s="5"/>
      <c r="K286" s="5"/>
      <c r="L286" s="5"/>
      <c r="M286" s="12"/>
    </row>
    <row r="287" spans="1:13" ht="13.5" thickBot="1">
      <c r="A287" s="113" t="s">
        <v>64</v>
      </c>
      <c r="B287" s="114">
        <f>(I183)</f>
        <v>2494.377707630933</v>
      </c>
      <c r="C287" s="126">
        <f>(B287*(1/45))</f>
        <v>55.430615725131844</v>
      </c>
      <c r="D287" s="126">
        <f>(B287*(1/30))</f>
        <v>83.14592358769777</v>
      </c>
      <c r="E287" s="126">
        <f>(B287*(1/30))</f>
        <v>83.14592358769777</v>
      </c>
      <c r="F287" s="126">
        <f>(B287*(1/45))</f>
        <v>55.430615725131844</v>
      </c>
      <c r="G287" s="139">
        <f>SUM(C287:F287)</f>
        <v>277.1530786256592</v>
      </c>
      <c r="H287" s="62"/>
      <c r="I287" s="5"/>
      <c r="J287" s="5"/>
      <c r="K287" s="5"/>
      <c r="L287" s="5"/>
      <c r="M287" s="12"/>
    </row>
    <row r="288" spans="1:13" ht="12.75">
      <c r="A288" s="5"/>
      <c r="B288" s="5" t="s">
        <v>176</v>
      </c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12"/>
    </row>
    <row r="289" spans="1:13" ht="12.75">
      <c r="A289" s="5"/>
      <c r="B289" s="5" t="s">
        <v>181</v>
      </c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12"/>
    </row>
    <row r="290" spans="1:13" ht="12.75">
      <c r="A290" s="5"/>
      <c r="B290" s="5"/>
      <c r="C290" s="12"/>
      <c r="D290" s="12"/>
      <c r="E290" s="12"/>
      <c r="F290" s="12"/>
      <c r="G290" s="5"/>
      <c r="H290" s="12"/>
      <c r="I290" s="18"/>
      <c r="J290" s="5"/>
      <c r="K290" s="5"/>
      <c r="L290" s="5"/>
      <c r="M290" s="12"/>
    </row>
    <row r="291" spans="1:13" ht="13.5" thickBot="1">
      <c r="A291" s="5"/>
      <c r="B291" s="101" t="s">
        <v>200</v>
      </c>
      <c r="C291" s="47"/>
      <c r="D291" s="47"/>
      <c r="E291" s="47"/>
      <c r="F291" s="47"/>
      <c r="G291" s="5"/>
      <c r="H291" s="12"/>
      <c r="I291" s="12"/>
      <c r="J291" s="12"/>
      <c r="K291" s="5"/>
      <c r="L291" s="5"/>
      <c r="M291" s="12"/>
    </row>
    <row r="292" spans="1:12" ht="12.75">
      <c r="A292" s="5"/>
      <c r="B292" s="102" t="s">
        <v>14</v>
      </c>
      <c r="C292" s="103" t="s">
        <v>169</v>
      </c>
      <c r="D292" s="103" t="s">
        <v>18</v>
      </c>
      <c r="E292" s="103" t="s">
        <v>170</v>
      </c>
      <c r="F292" s="104" t="s">
        <v>173</v>
      </c>
      <c r="G292" s="26"/>
      <c r="H292" s="26"/>
      <c r="I292" s="26"/>
      <c r="J292" s="5"/>
      <c r="K292" s="5"/>
      <c r="L292" s="12"/>
    </row>
    <row r="293" spans="1:12" ht="12.75">
      <c r="A293" s="5"/>
      <c r="B293" s="11" t="s">
        <v>246</v>
      </c>
      <c r="C293" s="70" t="s">
        <v>249</v>
      </c>
      <c r="D293" s="70" t="s">
        <v>24</v>
      </c>
      <c r="E293" s="70" t="s">
        <v>171</v>
      </c>
      <c r="F293" s="107"/>
      <c r="G293" s="26"/>
      <c r="H293" s="26"/>
      <c r="I293" s="12"/>
      <c r="J293" s="5"/>
      <c r="K293" s="5"/>
      <c r="L293" s="12"/>
    </row>
    <row r="294" spans="1:12" ht="13.5" thickBot="1">
      <c r="A294" s="5"/>
      <c r="B294" s="11" t="s">
        <v>247</v>
      </c>
      <c r="C294" s="70" t="s">
        <v>248</v>
      </c>
      <c r="D294" s="70" t="s">
        <v>172</v>
      </c>
      <c r="E294" s="12"/>
      <c r="F294" s="109"/>
      <c r="G294" s="26"/>
      <c r="H294" s="26"/>
      <c r="I294" s="12"/>
      <c r="J294" s="5"/>
      <c r="K294" s="5"/>
      <c r="L294" s="12"/>
    </row>
    <row r="295" spans="1:12" ht="12.75">
      <c r="A295" s="102" t="s">
        <v>63</v>
      </c>
      <c r="B295" s="44">
        <v>12</v>
      </c>
      <c r="C295" s="213">
        <v>39</v>
      </c>
      <c r="D295" s="18">
        <v>225</v>
      </c>
      <c r="E295" s="18">
        <v>1</v>
      </c>
      <c r="F295" s="110">
        <f>((B295*C295*E295)/D295)</f>
        <v>2.08</v>
      </c>
      <c r="G295" s="123"/>
      <c r="H295" s="12"/>
      <c r="I295" s="123"/>
      <c r="J295" s="5"/>
      <c r="K295" s="5"/>
      <c r="L295" s="12"/>
    </row>
    <row r="296" spans="1:12" ht="13.5" thickBot="1">
      <c r="A296" s="113" t="s">
        <v>64</v>
      </c>
      <c r="B296" s="114">
        <v>12</v>
      </c>
      <c r="C296" s="213">
        <v>39</v>
      </c>
      <c r="D296" s="115">
        <v>225</v>
      </c>
      <c r="E296" s="115">
        <v>1</v>
      </c>
      <c r="F296" s="116">
        <f>((B296*C296*E296)/D296)</f>
        <v>2.08</v>
      </c>
      <c r="G296" s="123"/>
      <c r="H296" s="12"/>
      <c r="I296" s="123"/>
      <c r="J296" s="5"/>
      <c r="K296" s="5"/>
      <c r="L296" s="12"/>
    </row>
    <row r="297" spans="1:13" ht="12.75">
      <c r="A297" s="48"/>
      <c r="B297" s="85" t="s">
        <v>167</v>
      </c>
      <c r="C297" s="118"/>
      <c r="D297" s="5"/>
      <c r="E297" s="5"/>
      <c r="F297" s="5"/>
      <c r="G297" s="5"/>
      <c r="H297" s="5"/>
      <c r="I297" s="5"/>
      <c r="J297" s="5"/>
      <c r="K297" s="5"/>
      <c r="L297" s="5"/>
      <c r="M297" s="12"/>
    </row>
    <row r="298" spans="1:13" ht="12.75">
      <c r="A298" s="5"/>
      <c r="B298" s="85" t="s">
        <v>168</v>
      </c>
      <c r="C298" s="118"/>
      <c r="D298" s="5"/>
      <c r="E298" s="5"/>
      <c r="F298" s="5"/>
      <c r="G298" s="5"/>
      <c r="H298" s="5"/>
      <c r="I298" s="5"/>
      <c r="J298" s="5"/>
      <c r="K298" s="5"/>
      <c r="L298" s="5"/>
      <c r="M298" s="12"/>
    </row>
    <row r="299" spans="1:13" ht="12.75">
      <c r="A299" s="5"/>
      <c r="B299" s="85" t="s">
        <v>230</v>
      </c>
      <c r="C299" s="118"/>
      <c r="D299" s="5"/>
      <c r="E299" s="5"/>
      <c r="F299" s="5"/>
      <c r="G299" s="5"/>
      <c r="H299" s="5"/>
      <c r="I299" s="5"/>
      <c r="J299" s="5"/>
      <c r="K299" s="5"/>
      <c r="L299" s="5"/>
      <c r="M299" s="12"/>
    </row>
    <row r="300" spans="1:13" ht="12.75">
      <c r="A300" s="5"/>
      <c r="B300" s="85" t="s">
        <v>231</v>
      </c>
      <c r="C300" s="118"/>
      <c r="D300" s="5"/>
      <c r="E300" s="5"/>
      <c r="F300" s="5"/>
      <c r="G300" s="5"/>
      <c r="H300" s="5"/>
      <c r="I300" s="5"/>
      <c r="J300" s="5"/>
      <c r="K300" s="5"/>
      <c r="L300" s="5"/>
      <c r="M300" s="12"/>
    </row>
    <row r="301" spans="1:13" ht="12.75">
      <c r="A301" s="5"/>
      <c r="B301" s="85" t="s">
        <v>234</v>
      </c>
      <c r="C301" s="118"/>
      <c r="D301" s="5"/>
      <c r="E301" s="5"/>
      <c r="F301" s="5"/>
      <c r="G301" s="5"/>
      <c r="H301" s="5"/>
      <c r="I301" s="5"/>
      <c r="J301" s="5"/>
      <c r="K301" s="5"/>
      <c r="L301" s="5"/>
      <c r="M301" s="12"/>
    </row>
    <row r="302" spans="1:13" ht="12.75">
      <c r="A302" s="5"/>
      <c r="B302" s="85" t="s">
        <v>232</v>
      </c>
      <c r="C302" s="118"/>
      <c r="D302" s="5"/>
      <c r="E302" s="5"/>
      <c r="F302" s="5"/>
      <c r="G302" s="5"/>
      <c r="H302" s="5"/>
      <c r="I302" s="5"/>
      <c r="J302" s="5"/>
      <c r="K302" s="5"/>
      <c r="L302" s="5"/>
      <c r="M302" s="12"/>
    </row>
    <row r="303" spans="1:13" ht="12.75">
      <c r="A303" s="5"/>
      <c r="B303" s="85" t="s">
        <v>233</v>
      </c>
      <c r="C303" s="118"/>
      <c r="D303" s="5"/>
      <c r="E303" s="5"/>
      <c r="F303" s="5"/>
      <c r="G303" s="5"/>
      <c r="H303" s="5"/>
      <c r="I303" s="5"/>
      <c r="J303" s="5"/>
      <c r="K303" s="5"/>
      <c r="L303" s="5"/>
      <c r="M303" s="12"/>
    </row>
    <row r="304" spans="1:13" ht="12.75">
      <c r="A304" s="5"/>
      <c r="B304" s="85"/>
      <c r="C304" s="117"/>
      <c r="D304" s="120"/>
      <c r="E304" s="120"/>
      <c r="F304" s="120"/>
      <c r="G304" s="5"/>
      <c r="H304" s="5"/>
      <c r="I304" s="5"/>
      <c r="J304" s="5"/>
      <c r="K304" s="5"/>
      <c r="L304" s="5"/>
      <c r="M304" s="12"/>
    </row>
    <row r="305" spans="1:13" ht="13.5" thickBot="1">
      <c r="A305" s="5"/>
      <c r="B305" s="101" t="s">
        <v>253</v>
      </c>
      <c r="C305" s="121"/>
      <c r="D305" s="122"/>
      <c r="E305" s="122"/>
      <c r="F305" s="122"/>
      <c r="G305" s="5"/>
      <c r="H305" s="5"/>
      <c r="I305" s="5"/>
      <c r="J305" s="5"/>
      <c r="K305" s="5"/>
      <c r="L305" s="5"/>
      <c r="M305" s="12"/>
    </row>
    <row r="306" spans="1:13" ht="12.75">
      <c r="A306" s="5"/>
      <c r="B306" s="102" t="s">
        <v>32</v>
      </c>
      <c r="C306" s="103" t="s">
        <v>36</v>
      </c>
      <c r="D306" s="103" t="s">
        <v>255</v>
      </c>
      <c r="E306" s="103" t="s">
        <v>38</v>
      </c>
      <c r="F306" s="104" t="s">
        <v>21</v>
      </c>
      <c r="I306" s="70"/>
      <c r="K306" s="5"/>
      <c r="L306" s="5"/>
      <c r="M306" s="12"/>
    </row>
    <row r="307" spans="1:13" ht="13.5" thickBot="1">
      <c r="A307" s="5"/>
      <c r="B307" s="11" t="s">
        <v>252</v>
      </c>
      <c r="C307" s="70"/>
      <c r="D307" s="70"/>
      <c r="E307" s="70"/>
      <c r="F307" s="137"/>
      <c r="I307" s="70"/>
      <c r="K307" s="5"/>
      <c r="L307" s="5"/>
      <c r="M307" s="12"/>
    </row>
    <row r="308" spans="1:13" ht="12.75">
      <c r="A308" s="102" t="s">
        <v>63</v>
      </c>
      <c r="B308" s="123">
        <f aca="true" t="shared" si="17" ref="B308:E309">($F$295)</f>
        <v>2.08</v>
      </c>
      <c r="C308" s="123">
        <f t="shared" si="17"/>
        <v>2.08</v>
      </c>
      <c r="D308" s="123">
        <f t="shared" si="17"/>
        <v>2.08</v>
      </c>
      <c r="E308" s="123">
        <f t="shared" si="17"/>
        <v>2.08</v>
      </c>
      <c r="F308" s="110">
        <f>(B308+C308+D308+E308)</f>
        <v>8.32</v>
      </c>
      <c r="I308" s="123"/>
      <c r="K308" s="5"/>
      <c r="L308" s="5"/>
      <c r="M308" s="12"/>
    </row>
    <row r="309" spans="1:13" ht="13.5" thickBot="1">
      <c r="A309" s="113" t="s">
        <v>64</v>
      </c>
      <c r="B309" s="125">
        <f t="shared" si="17"/>
        <v>2.08</v>
      </c>
      <c r="C309" s="125">
        <f t="shared" si="17"/>
        <v>2.08</v>
      </c>
      <c r="D309" s="125">
        <f t="shared" si="17"/>
        <v>2.08</v>
      </c>
      <c r="E309" s="125">
        <f t="shared" si="17"/>
        <v>2.08</v>
      </c>
      <c r="F309" s="116">
        <f>(B309+C309+D309+E309)</f>
        <v>8.32</v>
      </c>
      <c r="I309" s="123"/>
      <c r="K309" s="5"/>
      <c r="L309" s="5"/>
      <c r="M309" s="12"/>
    </row>
    <row r="310" spans="1:13" ht="12.75">
      <c r="A310" s="5"/>
      <c r="B310" s="5" t="s">
        <v>251</v>
      </c>
      <c r="C310" s="43"/>
      <c r="D310" s="120"/>
      <c r="E310" s="120"/>
      <c r="F310" s="120"/>
      <c r="G310" s="5"/>
      <c r="H310" s="5"/>
      <c r="I310" s="12"/>
      <c r="J310" s="5"/>
      <c r="K310" s="5"/>
      <c r="L310" s="5"/>
      <c r="M310" s="12"/>
    </row>
    <row r="311" spans="1:13" ht="12.75">
      <c r="A311" s="5"/>
      <c r="B311" s="5" t="s">
        <v>250</v>
      </c>
      <c r="C311" s="118"/>
      <c r="D311" s="5"/>
      <c r="E311" s="5"/>
      <c r="F311" s="5"/>
      <c r="G311" s="5"/>
      <c r="H311" s="5"/>
      <c r="I311" s="5"/>
      <c r="J311" s="5"/>
      <c r="K311" s="5"/>
      <c r="L311" s="5"/>
      <c r="M311" s="12"/>
    </row>
    <row r="312" spans="1:13" ht="12.75">
      <c r="A312" s="5"/>
      <c r="B312" s="5" t="s">
        <v>254</v>
      </c>
      <c r="C312" s="118"/>
      <c r="D312" s="5"/>
      <c r="E312" s="5"/>
      <c r="F312" s="5"/>
      <c r="G312" s="5"/>
      <c r="H312" s="5"/>
      <c r="I312" s="5"/>
      <c r="J312" s="5"/>
      <c r="K312" s="5"/>
      <c r="L312" s="5"/>
      <c r="M312" s="12"/>
    </row>
    <row r="313" spans="1:13" ht="12.75">
      <c r="A313" s="5"/>
      <c r="B313" s="5"/>
      <c r="C313" s="12"/>
      <c r="D313" s="12"/>
      <c r="E313" s="12"/>
      <c r="F313" s="12"/>
      <c r="G313" s="5"/>
      <c r="H313" s="12"/>
      <c r="I313" s="18"/>
      <c r="J313" s="5"/>
      <c r="K313" s="5"/>
      <c r="L313" s="5"/>
      <c r="M313" s="12"/>
    </row>
    <row r="314" spans="1:13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12"/>
    </row>
    <row r="315" spans="1:13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12"/>
    </row>
    <row r="316" spans="1:13" ht="15.75">
      <c r="A316" s="140" t="s">
        <v>71</v>
      </c>
      <c r="B316" s="46" t="s">
        <v>72</v>
      </c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12"/>
    </row>
    <row r="317" spans="1:13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12"/>
    </row>
    <row r="318" spans="1:13" ht="13.5" thickBot="1">
      <c r="A318" s="5"/>
      <c r="B318" s="101" t="s">
        <v>189</v>
      </c>
      <c r="C318" s="101"/>
      <c r="D318" s="101"/>
      <c r="E318" s="101"/>
      <c r="F318" s="101"/>
      <c r="G318" s="101"/>
      <c r="H318" s="101"/>
      <c r="I318" s="47"/>
      <c r="J318" s="47"/>
      <c r="K318" s="47"/>
      <c r="L318" s="5"/>
      <c r="M318" s="12"/>
    </row>
    <row r="319" spans="1:13" ht="12.75">
      <c r="A319" s="5"/>
      <c r="B319" s="141" t="s">
        <v>110</v>
      </c>
      <c r="C319" s="142" t="s">
        <v>111</v>
      </c>
      <c r="D319" s="143" t="s">
        <v>112</v>
      </c>
      <c r="E319" s="144" t="s">
        <v>113</v>
      </c>
      <c r="F319" s="143" t="s">
        <v>114</v>
      </c>
      <c r="G319" s="145" t="s">
        <v>115</v>
      </c>
      <c r="H319" s="143" t="s">
        <v>114</v>
      </c>
      <c r="I319" s="145" t="s">
        <v>179</v>
      </c>
      <c r="J319" s="143" t="s">
        <v>12</v>
      </c>
      <c r="K319" s="146"/>
      <c r="L319" s="5"/>
      <c r="M319" s="12"/>
    </row>
    <row r="320" spans="1:13" ht="12.75">
      <c r="A320" s="5"/>
      <c r="B320" s="108" t="s">
        <v>63</v>
      </c>
      <c r="C320" s="26" t="s">
        <v>64</v>
      </c>
      <c r="D320" s="147" t="s">
        <v>63</v>
      </c>
      <c r="E320" s="148" t="s">
        <v>64</v>
      </c>
      <c r="F320" s="26" t="s">
        <v>63</v>
      </c>
      <c r="G320" s="26" t="s">
        <v>64</v>
      </c>
      <c r="H320" s="147" t="s">
        <v>63</v>
      </c>
      <c r="I320" s="148" t="s">
        <v>64</v>
      </c>
      <c r="J320" s="26" t="s">
        <v>63</v>
      </c>
      <c r="K320" s="59" t="s">
        <v>64</v>
      </c>
      <c r="L320" s="5"/>
      <c r="M320" s="12"/>
    </row>
    <row r="321" spans="1:13" ht="12.75">
      <c r="A321" s="5"/>
      <c r="B321" s="149">
        <f>(I64)</f>
        <v>481.16426883345446</v>
      </c>
      <c r="C321" s="150">
        <f>+J64</f>
        <v>1491.0629100654544</v>
      </c>
      <c r="D321" s="151">
        <f>+I112</f>
        <v>3841.77919342303</v>
      </c>
      <c r="E321" s="152">
        <f>+J112</f>
        <v>13454.813777692121</v>
      </c>
      <c r="F321" s="150">
        <f>+J134</f>
        <v>433.84241939430296</v>
      </c>
      <c r="G321" s="150">
        <f>+K134</f>
        <v>1851.9868479357574</v>
      </c>
      <c r="H321" s="151">
        <f>+H183</f>
        <v>497.3246476936532</v>
      </c>
      <c r="I321" s="152">
        <f>+I183</f>
        <v>2494.377707630933</v>
      </c>
      <c r="J321" s="150">
        <f>(B321+D321+F321+H321)</f>
        <v>5254.11052934444</v>
      </c>
      <c r="K321" s="153">
        <f>(C321+E321+G321+I321)</f>
        <v>19292.241243324268</v>
      </c>
      <c r="L321" s="5"/>
      <c r="M321" s="12"/>
    </row>
    <row r="322" spans="1:13" ht="13.5" thickBot="1">
      <c r="A322" s="5"/>
      <c r="B322" s="154"/>
      <c r="C322" s="114"/>
      <c r="D322" s="155"/>
      <c r="E322" s="156"/>
      <c r="F322" s="114"/>
      <c r="G322" s="114"/>
      <c r="H322" s="157"/>
      <c r="I322" s="158"/>
      <c r="J322" s="16"/>
      <c r="K322" s="17"/>
      <c r="L322" s="5"/>
      <c r="M322" s="12"/>
    </row>
    <row r="323" spans="1:13" ht="12.75">
      <c r="A323" s="5"/>
      <c r="B323" s="5" t="s">
        <v>205</v>
      </c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12"/>
    </row>
    <row r="324" spans="1:13" ht="12.75">
      <c r="A324" s="5"/>
      <c r="B324" s="5" t="s">
        <v>206</v>
      </c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12"/>
    </row>
    <row r="325" spans="1:13" ht="12.75">
      <c r="A325" s="5"/>
      <c r="B325" s="5" t="s">
        <v>207</v>
      </c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12"/>
    </row>
    <row r="326" spans="1:13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12"/>
    </row>
    <row r="327" spans="1:13" ht="13.5" thickBot="1">
      <c r="A327" s="5"/>
      <c r="B327" s="101" t="s">
        <v>201</v>
      </c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12"/>
    </row>
    <row r="328" spans="1:13" ht="12.75">
      <c r="A328" s="5"/>
      <c r="B328" s="159" t="s">
        <v>45</v>
      </c>
      <c r="C328" s="143" t="s">
        <v>110</v>
      </c>
      <c r="D328" s="142" t="s">
        <v>111</v>
      </c>
      <c r="E328" s="143" t="s">
        <v>112</v>
      </c>
      <c r="F328" s="144" t="s">
        <v>113</v>
      </c>
      <c r="G328" s="143" t="s">
        <v>114</v>
      </c>
      <c r="H328" s="145" t="s">
        <v>115</v>
      </c>
      <c r="I328" s="143" t="s">
        <v>114</v>
      </c>
      <c r="J328" s="160" t="s">
        <v>179</v>
      </c>
      <c r="K328" s="161" t="s">
        <v>116</v>
      </c>
      <c r="L328" s="162" t="s">
        <v>180</v>
      </c>
      <c r="M328" s="163"/>
    </row>
    <row r="329" spans="1:13" ht="12.75">
      <c r="A329" s="5"/>
      <c r="B329" s="164" t="s">
        <v>46</v>
      </c>
      <c r="C329" s="57" t="s">
        <v>63</v>
      </c>
      <c r="D329" s="93" t="s">
        <v>64</v>
      </c>
      <c r="E329" s="57" t="s">
        <v>63</v>
      </c>
      <c r="F329" s="26" t="s">
        <v>64</v>
      </c>
      <c r="G329" s="57" t="s">
        <v>63</v>
      </c>
      <c r="H329" s="93" t="s">
        <v>64</v>
      </c>
      <c r="I329" s="57" t="s">
        <v>63</v>
      </c>
      <c r="J329" s="26" t="s">
        <v>64</v>
      </c>
      <c r="K329" s="57" t="s">
        <v>63</v>
      </c>
      <c r="L329" s="59" t="s">
        <v>64</v>
      </c>
      <c r="M329" s="163"/>
    </row>
    <row r="330" spans="1:13" ht="12.75">
      <c r="A330" s="5"/>
      <c r="B330" s="165"/>
      <c r="C330" s="57"/>
      <c r="D330" s="12"/>
      <c r="E330" s="57"/>
      <c r="F330" s="12"/>
      <c r="G330" s="57"/>
      <c r="H330" s="12"/>
      <c r="I330" s="166"/>
      <c r="J330" s="12"/>
      <c r="K330" s="166"/>
      <c r="L330" s="13"/>
      <c r="M330" s="12"/>
    </row>
    <row r="331" spans="1:13" ht="12.75">
      <c r="A331" s="5"/>
      <c r="B331" s="14" t="s">
        <v>69</v>
      </c>
      <c r="C331" s="167">
        <f>+C211</f>
        <v>25.483885349327405</v>
      </c>
      <c r="D331" s="168">
        <f>+C212</f>
        <v>78.97110968124443</v>
      </c>
      <c r="E331" s="167">
        <f>+C246</f>
        <v>244.1664109597748</v>
      </c>
      <c r="F331" s="123">
        <f>+C247</f>
        <v>855.1281645377659</v>
      </c>
      <c r="G331" s="169">
        <f>+C267</f>
        <v>13.786547994085625</v>
      </c>
      <c r="H331" s="79">
        <f>+C268</f>
        <v>58.852026501069616</v>
      </c>
      <c r="I331" s="167"/>
      <c r="J331" s="123"/>
      <c r="K331" s="167"/>
      <c r="L331" s="124"/>
      <c r="M331" s="12"/>
    </row>
    <row r="332" spans="1:13" ht="12.75">
      <c r="A332" s="5"/>
      <c r="B332" s="14" t="s">
        <v>70</v>
      </c>
      <c r="C332" s="167">
        <f>+B211</f>
        <v>10.193554139730962</v>
      </c>
      <c r="D332" s="168">
        <f>+B212</f>
        <v>31.58844387249777</v>
      </c>
      <c r="E332" s="167">
        <f>+B246</f>
        <v>97.6665643839099</v>
      </c>
      <c r="F332" s="123">
        <f>+B247</f>
        <v>342.0512658151063</v>
      </c>
      <c r="G332" s="169">
        <f>+B267</f>
        <v>27.57309598817125</v>
      </c>
      <c r="H332" s="170">
        <f>+B268</f>
        <v>117.70405300213923</v>
      </c>
      <c r="I332" s="167">
        <f>+E286</f>
        <v>16.57748825645511</v>
      </c>
      <c r="J332" s="123">
        <f>+E287</f>
        <v>83.14592358769777</v>
      </c>
      <c r="K332" s="167">
        <f>B308</f>
        <v>2.08</v>
      </c>
      <c r="L332" s="124">
        <f>+B309</f>
        <v>2.08</v>
      </c>
      <c r="M332" s="12"/>
    </row>
    <row r="333" spans="1:13" ht="12.75">
      <c r="A333" s="5"/>
      <c r="B333" s="14" t="s">
        <v>34</v>
      </c>
      <c r="C333" s="167">
        <f>+D211</f>
        <v>3.822582802399111</v>
      </c>
      <c r="D333" s="168">
        <f>+D212</f>
        <v>11.845666452186665</v>
      </c>
      <c r="E333" s="167">
        <f>+D246</f>
        <v>24.416641095977475</v>
      </c>
      <c r="F333" s="123">
        <f>+D247</f>
        <v>85.51281645377658</v>
      </c>
      <c r="G333" s="169">
        <f>+D267</f>
        <v>6.8932739970428125</v>
      </c>
      <c r="H333" s="170">
        <f>+D268</f>
        <v>29.426013250534808</v>
      </c>
      <c r="I333" s="167"/>
      <c r="J333" s="123"/>
      <c r="K333" s="167"/>
      <c r="L333" s="124"/>
      <c r="M333" s="12"/>
    </row>
    <row r="334" spans="1:13" ht="12.75">
      <c r="A334" s="5"/>
      <c r="B334" s="14" t="s">
        <v>35</v>
      </c>
      <c r="C334" s="167">
        <f>+E211</f>
        <v>7.645165604798222</v>
      </c>
      <c r="D334" s="168">
        <f>+E212</f>
        <v>23.69133290437333</v>
      </c>
      <c r="E334" s="167">
        <f>+E246</f>
        <v>73.24992328793243</v>
      </c>
      <c r="F334" s="123">
        <f>+E247</f>
        <v>256.53844936132975</v>
      </c>
      <c r="G334" s="169">
        <f>+E267</f>
        <v>20.67982199112844</v>
      </c>
      <c r="H334" s="170">
        <f>+E268</f>
        <v>88.27803975160442</v>
      </c>
      <c r="I334" s="167"/>
      <c r="J334" s="123"/>
      <c r="K334" s="167"/>
      <c r="L334" s="124"/>
      <c r="M334" s="12"/>
    </row>
    <row r="335" spans="1:13" ht="12.75">
      <c r="A335" s="5"/>
      <c r="B335" s="14" t="s">
        <v>36</v>
      </c>
      <c r="C335" s="167">
        <f>+F211</f>
        <v>5.096777069865481</v>
      </c>
      <c r="D335" s="168">
        <f>+F212</f>
        <v>15.794221936248885</v>
      </c>
      <c r="E335" s="167">
        <f>+F246</f>
        <v>48.83328219195495</v>
      </c>
      <c r="F335" s="123">
        <f>+F247</f>
        <v>171.02563290755316</v>
      </c>
      <c r="G335" s="169">
        <f>+F267</f>
        <v>13.786547994085625</v>
      </c>
      <c r="H335" s="170">
        <f>+F268</f>
        <v>58.852026501069616</v>
      </c>
      <c r="I335" s="167">
        <f>+D286</f>
        <v>16.57748825645511</v>
      </c>
      <c r="J335" s="123">
        <f>+D287</f>
        <v>83.14592358769777</v>
      </c>
      <c r="K335" s="167">
        <f>+C308</f>
        <v>2.08</v>
      </c>
      <c r="L335" s="124">
        <f>+C309</f>
        <v>2.08</v>
      </c>
      <c r="M335" s="12"/>
    </row>
    <row r="336" spans="1:13" ht="12.75">
      <c r="A336" s="5"/>
      <c r="B336" s="14" t="s">
        <v>37</v>
      </c>
      <c r="C336" s="167">
        <f>+G211</f>
        <v>5.096777069865481</v>
      </c>
      <c r="D336" s="168">
        <f>+G212</f>
        <v>15.794221936248885</v>
      </c>
      <c r="E336" s="167">
        <f>+G246</f>
        <v>48.83328219195495</v>
      </c>
      <c r="F336" s="123">
        <f>+G247</f>
        <v>171.02563290755316</v>
      </c>
      <c r="G336" s="169">
        <f>+G267</f>
        <v>13.786547994085625</v>
      </c>
      <c r="H336" s="170">
        <f>+G268</f>
        <v>58.852026501069616</v>
      </c>
      <c r="I336" s="167">
        <f>+C286</f>
        <v>11.051658837636738</v>
      </c>
      <c r="J336" s="123">
        <f>+C287</f>
        <v>55.430615725131844</v>
      </c>
      <c r="K336" s="167">
        <f>+D308</f>
        <v>2.08</v>
      </c>
      <c r="L336" s="124">
        <f>+D309</f>
        <v>2.08</v>
      </c>
      <c r="M336" s="12"/>
    </row>
    <row r="337" spans="1:13" ht="12.75">
      <c r="A337" s="5"/>
      <c r="B337" s="14" t="s">
        <v>38</v>
      </c>
      <c r="C337" s="167"/>
      <c r="D337" s="168"/>
      <c r="E337" s="167"/>
      <c r="F337" s="123"/>
      <c r="G337" s="169">
        <f>+H267</f>
        <v>3.4466369985214063</v>
      </c>
      <c r="H337" s="170">
        <f>+H268</f>
        <v>14.713006625267404</v>
      </c>
      <c r="I337" s="167">
        <f>+F286</f>
        <v>11.051658837636738</v>
      </c>
      <c r="J337" s="123">
        <f>+F287</f>
        <v>55.430615725131844</v>
      </c>
      <c r="K337" s="167">
        <f>+E308</f>
        <v>2.08</v>
      </c>
      <c r="L337" s="124">
        <f>+E309</f>
        <v>2.08</v>
      </c>
      <c r="M337" s="12"/>
    </row>
    <row r="338" spans="1:13" ht="12.75">
      <c r="A338" s="5"/>
      <c r="B338" s="14" t="s">
        <v>39</v>
      </c>
      <c r="C338" s="167">
        <f>+I211</f>
        <v>3.822582802399111</v>
      </c>
      <c r="D338" s="168">
        <f>+I212</f>
        <v>11.845666452186665</v>
      </c>
      <c r="E338" s="167">
        <f>+I246</f>
        <v>48.83328219195495</v>
      </c>
      <c r="F338" s="123">
        <f>+I247</f>
        <v>171.02563290755316</v>
      </c>
      <c r="G338" s="169">
        <f>+I267</f>
        <v>10.33991099556422</v>
      </c>
      <c r="H338" s="170">
        <f>+I268</f>
        <v>44.13901987580221</v>
      </c>
      <c r="I338" s="167"/>
      <c r="J338" s="123"/>
      <c r="K338" s="167"/>
      <c r="L338" s="124"/>
      <c r="M338" s="12"/>
    </row>
    <row r="339" spans="1:13" ht="12.75">
      <c r="A339" s="5"/>
      <c r="B339" s="14"/>
      <c r="C339" s="171"/>
      <c r="D339" s="168"/>
      <c r="E339" s="167"/>
      <c r="F339" s="123"/>
      <c r="G339" s="167"/>
      <c r="H339" s="172"/>
      <c r="I339" s="167"/>
      <c r="J339" s="123"/>
      <c r="K339" s="173"/>
      <c r="L339" s="174"/>
      <c r="M339" s="12"/>
    </row>
    <row r="340" spans="1:13" ht="13.5" thickBot="1">
      <c r="A340" s="5"/>
      <c r="B340" s="37" t="s">
        <v>3</v>
      </c>
      <c r="C340" s="175">
        <f aca="true" t="shared" si="18" ref="C340:L340">SUM(C331:C339)</f>
        <v>61.161324838385774</v>
      </c>
      <c r="D340" s="175">
        <f t="shared" si="18"/>
        <v>189.5306632349866</v>
      </c>
      <c r="E340" s="175">
        <f t="shared" si="18"/>
        <v>585.9993863034593</v>
      </c>
      <c r="F340" s="175">
        <f t="shared" si="18"/>
        <v>2052.3075948906385</v>
      </c>
      <c r="G340" s="175">
        <f t="shared" si="18"/>
        <v>110.29238395268501</v>
      </c>
      <c r="H340" s="175">
        <f t="shared" si="18"/>
        <v>470.8162120085569</v>
      </c>
      <c r="I340" s="175">
        <f t="shared" si="18"/>
        <v>55.25829418818369</v>
      </c>
      <c r="J340" s="175">
        <f t="shared" si="18"/>
        <v>277.1530786256592</v>
      </c>
      <c r="K340" s="175">
        <f t="shared" si="18"/>
        <v>8.32</v>
      </c>
      <c r="L340" s="176">
        <f t="shared" si="18"/>
        <v>8.32</v>
      </c>
      <c r="M340" s="70"/>
    </row>
    <row r="341" spans="1:13" ht="12.75">
      <c r="A341" s="5"/>
      <c r="B341" s="70"/>
      <c r="C341" s="123"/>
      <c r="D341" s="123"/>
      <c r="E341" s="123"/>
      <c r="F341" s="123"/>
      <c r="G341" s="123"/>
      <c r="H341" s="123"/>
      <c r="I341" s="123"/>
      <c r="J341" s="123"/>
      <c r="K341" s="123"/>
      <c r="L341" s="123"/>
      <c r="M341" s="70"/>
    </row>
    <row r="342" spans="1:13" ht="13.5" thickBot="1">
      <c r="A342" s="5"/>
      <c r="B342" s="101" t="s">
        <v>202</v>
      </c>
      <c r="C342" s="47"/>
      <c r="D342" s="47"/>
      <c r="E342" s="177"/>
      <c r="F342" s="123"/>
      <c r="G342" s="123"/>
      <c r="H342" s="123"/>
      <c r="I342" s="123"/>
      <c r="J342" s="123"/>
      <c r="K342" s="123"/>
      <c r="L342" s="123"/>
      <c r="M342" s="70"/>
    </row>
    <row r="343" spans="1:13" ht="12.75">
      <c r="A343" s="5"/>
      <c r="B343" s="159" t="s">
        <v>45</v>
      </c>
      <c r="C343" s="178" t="s">
        <v>74</v>
      </c>
      <c r="D343" s="162"/>
      <c r="E343" s="123"/>
      <c r="F343" s="123"/>
      <c r="G343" s="123"/>
      <c r="H343" s="123"/>
      <c r="I343" s="123"/>
      <c r="J343" s="123"/>
      <c r="K343" s="123"/>
      <c r="L343" s="123"/>
      <c r="M343" s="70"/>
    </row>
    <row r="344" spans="1:13" ht="12.75">
      <c r="A344" s="5"/>
      <c r="B344" s="164" t="s">
        <v>46</v>
      </c>
      <c r="C344" s="57" t="s">
        <v>63</v>
      </c>
      <c r="D344" s="59" t="s">
        <v>64</v>
      </c>
      <c r="E344" s="123"/>
      <c r="F344" s="123"/>
      <c r="G344" s="123"/>
      <c r="H344" s="123"/>
      <c r="I344" s="123"/>
      <c r="J344" s="123"/>
      <c r="K344" s="123"/>
      <c r="L344" s="123"/>
      <c r="M344" s="70"/>
    </row>
    <row r="345" spans="1:13" ht="12.75">
      <c r="A345" s="5"/>
      <c r="B345" s="165"/>
      <c r="C345" s="57"/>
      <c r="D345" s="13"/>
      <c r="E345" s="123"/>
      <c r="F345" s="123"/>
      <c r="G345" s="123"/>
      <c r="H345" s="123"/>
      <c r="I345" s="123"/>
      <c r="J345" s="123"/>
      <c r="K345" s="123"/>
      <c r="L345" s="123"/>
      <c r="M345" s="70"/>
    </row>
    <row r="346" spans="1:13" ht="12.75">
      <c r="A346" s="5"/>
      <c r="B346" s="14" t="s">
        <v>69</v>
      </c>
      <c r="C346" s="167">
        <f aca="true" t="shared" si="19" ref="C346:D353">(C331+E331+G331+I331+K331)</f>
        <v>283.43684430318785</v>
      </c>
      <c r="D346" s="124">
        <f t="shared" si="19"/>
        <v>992.95130072008</v>
      </c>
      <c r="E346" s="123"/>
      <c r="F346" s="123"/>
      <c r="G346" s="123"/>
      <c r="H346" s="123"/>
      <c r="I346" s="123"/>
      <c r="J346" s="123"/>
      <c r="K346" s="123"/>
      <c r="L346" s="123"/>
      <c r="M346" s="70"/>
    </row>
    <row r="347" spans="1:13" ht="12.75">
      <c r="A347" s="5"/>
      <c r="B347" s="14" t="s">
        <v>70</v>
      </c>
      <c r="C347" s="167">
        <f t="shared" si="19"/>
        <v>154.09070276826722</v>
      </c>
      <c r="D347" s="124">
        <f t="shared" si="19"/>
        <v>576.5696862774411</v>
      </c>
      <c r="E347" s="123"/>
      <c r="F347" s="123"/>
      <c r="G347" s="123"/>
      <c r="H347" s="123"/>
      <c r="I347" s="123"/>
      <c r="J347" s="123"/>
      <c r="K347" s="123"/>
      <c r="L347" s="123"/>
      <c r="M347" s="70"/>
    </row>
    <row r="348" spans="1:13" ht="12.75">
      <c r="A348" s="5"/>
      <c r="B348" s="14" t="s">
        <v>34</v>
      </c>
      <c r="C348" s="167">
        <f t="shared" si="19"/>
        <v>35.1324978954194</v>
      </c>
      <c r="D348" s="124">
        <f t="shared" si="19"/>
        <v>126.78449615649805</v>
      </c>
      <c r="E348" s="123"/>
      <c r="F348" s="123"/>
      <c r="G348" s="123"/>
      <c r="H348" s="123"/>
      <c r="I348" s="123"/>
      <c r="J348" s="123"/>
      <c r="K348" s="123"/>
      <c r="L348" s="123"/>
      <c r="M348" s="70"/>
    </row>
    <row r="349" spans="1:13" ht="12.75">
      <c r="A349" s="5"/>
      <c r="B349" s="14" t="s">
        <v>35</v>
      </c>
      <c r="C349" s="167">
        <f t="shared" si="19"/>
        <v>101.57491088385909</v>
      </c>
      <c r="D349" s="124">
        <f t="shared" si="19"/>
        <v>368.5078220173075</v>
      </c>
      <c r="E349" s="123"/>
      <c r="F349" s="123"/>
      <c r="G349" s="123"/>
      <c r="H349" s="123"/>
      <c r="I349" s="123"/>
      <c r="J349" s="123"/>
      <c r="K349" s="123"/>
      <c r="L349" s="123"/>
      <c r="M349" s="70"/>
    </row>
    <row r="350" spans="1:13" ht="12.75">
      <c r="A350" s="5"/>
      <c r="B350" s="14" t="s">
        <v>36</v>
      </c>
      <c r="C350" s="167">
        <f t="shared" si="19"/>
        <v>86.37409551236117</v>
      </c>
      <c r="D350" s="124">
        <f t="shared" si="19"/>
        <v>330.8978049325694</v>
      </c>
      <c r="E350" s="123"/>
      <c r="F350" s="123"/>
      <c r="G350" s="123"/>
      <c r="H350" s="123"/>
      <c r="I350" s="123"/>
      <c r="J350" s="123"/>
      <c r="K350" s="123"/>
      <c r="L350" s="123"/>
      <c r="M350" s="70"/>
    </row>
    <row r="351" spans="1:13" ht="12.75">
      <c r="A351" s="5"/>
      <c r="B351" s="14" t="s">
        <v>37</v>
      </c>
      <c r="C351" s="167">
        <f t="shared" si="19"/>
        <v>80.84826609354279</v>
      </c>
      <c r="D351" s="124">
        <f t="shared" si="19"/>
        <v>303.1824970700035</v>
      </c>
      <c r="E351" s="123"/>
      <c r="F351" s="123"/>
      <c r="G351" s="123"/>
      <c r="H351" s="123"/>
      <c r="I351" s="123"/>
      <c r="J351" s="123"/>
      <c r="K351" s="123"/>
      <c r="L351" s="123"/>
      <c r="M351" s="70"/>
    </row>
    <row r="352" spans="1:13" ht="12.75">
      <c r="A352" s="5"/>
      <c r="B352" s="14" t="s">
        <v>38</v>
      </c>
      <c r="C352" s="167">
        <f t="shared" si="19"/>
        <v>16.578295836158144</v>
      </c>
      <c r="D352" s="124">
        <f t="shared" si="19"/>
        <v>72.22362235039925</v>
      </c>
      <c r="E352" s="123"/>
      <c r="F352" s="123"/>
      <c r="G352" s="123"/>
      <c r="H352" s="123"/>
      <c r="I352" s="123"/>
      <c r="J352" s="123"/>
      <c r="K352" s="123"/>
      <c r="L352" s="123"/>
      <c r="M352" s="70"/>
    </row>
    <row r="353" spans="1:13" ht="12.75">
      <c r="A353" s="5"/>
      <c r="B353" s="14" t="s">
        <v>39</v>
      </c>
      <c r="C353" s="167">
        <f t="shared" si="19"/>
        <v>62.99577598991828</v>
      </c>
      <c r="D353" s="124">
        <f t="shared" si="19"/>
        <v>227.01031923554203</v>
      </c>
      <c r="E353" s="123"/>
      <c r="F353" s="123"/>
      <c r="G353" s="123"/>
      <c r="H353" s="123"/>
      <c r="I353" s="123"/>
      <c r="J353" s="123"/>
      <c r="K353" s="123"/>
      <c r="L353" s="123"/>
      <c r="M353" s="70"/>
    </row>
    <row r="354" spans="1:13" ht="12.75">
      <c r="A354" s="5"/>
      <c r="B354" s="14"/>
      <c r="C354" s="167"/>
      <c r="D354" s="124"/>
      <c r="E354" s="123"/>
      <c r="F354" s="123"/>
      <c r="G354" s="123"/>
      <c r="H354" s="123"/>
      <c r="I354" s="123"/>
      <c r="J354" s="123"/>
      <c r="K354" s="123"/>
      <c r="L354" s="123"/>
      <c r="M354" s="70"/>
    </row>
    <row r="355" spans="1:13" ht="12.75">
      <c r="A355" s="5"/>
      <c r="B355" s="14"/>
      <c r="C355" s="167"/>
      <c r="D355" s="124"/>
      <c r="E355" s="123"/>
      <c r="F355" s="123"/>
      <c r="G355" s="123"/>
      <c r="H355" s="123"/>
      <c r="I355" s="123"/>
      <c r="J355" s="123"/>
      <c r="K355" s="123"/>
      <c r="L355" s="123"/>
      <c r="M355" s="70"/>
    </row>
    <row r="356" spans="1:13" ht="13.5" thickBot="1">
      <c r="A356" s="5"/>
      <c r="B356" s="37" t="s">
        <v>3</v>
      </c>
      <c r="C356" s="175">
        <f>SUM(C346:C355)</f>
        <v>821.0313892827138</v>
      </c>
      <c r="D356" s="179">
        <f>SUM(D346:D355)</f>
        <v>2998.1275487598405</v>
      </c>
      <c r="E356" s="123"/>
      <c r="F356" s="123"/>
      <c r="G356" s="123"/>
      <c r="H356" s="123"/>
      <c r="I356" s="123"/>
      <c r="J356" s="123"/>
      <c r="K356" s="123"/>
      <c r="L356" s="123"/>
      <c r="M356" s="70"/>
    </row>
    <row r="357" spans="1:13" ht="13.5" thickBot="1">
      <c r="A357" s="5"/>
      <c r="B357" s="70"/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70"/>
    </row>
    <row r="358" spans="1:13" ht="12.75">
      <c r="A358" s="5"/>
      <c r="B358" s="101" t="s">
        <v>203</v>
      </c>
      <c r="C358" s="47"/>
      <c r="D358" s="47"/>
      <c r="E358" s="47"/>
      <c r="F358" s="47"/>
      <c r="G358" s="47"/>
      <c r="H358" s="47"/>
      <c r="I358" s="8" t="s">
        <v>121</v>
      </c>
      <c r="J358" s="180"/>
      <c r="K358" s="5"/>
      <c r="L358" s="5"/>
      <c r="M358" s="70"/>
    </row>
    <row r="359" spans="1:13" ht="13.5" thickBot="1">
      <c r="A359" s="5"/>
      <c r="B359" s="101"/>
      <c r="C359" s="47"/>
      <c r="D359" s="47"/>
      <c r="E359" s="47"/>
      <c r="F359" s="47"/>
      <c r="G359" s="47"/>
      <c r="H359" s="47"/>
      <c r="I359" s="181" t="s">
        <v>204</v>
      </c>
      <c r="J359" s="182"/>
      <c r="K359" s="5"/>
      <c r="L359" s="5"/>
      <c r="M359" s="70"/>
    </row>
    <row r="360" spans="1:13" ht="12.75">
      <c r="A360" s="5"/>
      <c r="B360" s="159" t="s">
        <v>45</v>
      </c>
      <c r="C360" s="143" t="s">
        <v>110</v>
      </c>
      <c r="D360" s="142" t="s">
        <v>111</v>
      </c>
      <c r="E360" s="143" t="s">
        <v>114</v>
      </c>
      <c r="F360" s="145" t="s">
        <v>115</v>
      </c>
      <c r="G360" s="178" t="s">
        <v>74</v>
      </c>
      <c r="H360" s="160"/>
      <c r="I360" s="183"/>
      <c r="J360" s="184"/>
      <c r="K360" s="163"/>
      <c r="L360" s="70"/>
      <c r="M360" s="70"/>
    </row>
    <row r="361" spans="1:13" ht="12.75">
      <c r="A361" s="5"/>
      <c r="B361" s="164" t="s">
        <v>46</v>
      </c>
      <c r="C361" s="57" t="s">
        <v>63</v>
      </c>
      <c r="D361" s="93" t="s">
        <v>64</v>
      </c>
      <c r="E361" s="57" t="s">
        <v>63</v>
      </c>
      <c r="F361" s="26" t="s">
        <v>64</v>
      </c>
      <c r="G361" s="57" t="s">
        <v>63</v>
      </c>
      <c r="H361" s="26" t="s">
        <v>64</v>
      </c>
      <c r="I361" s="108" t="s">
        <v>63</v>
      </c>
      <c r="J361" s="59" t="s">
        <v>64</v>
      </c>
      <c r="K361" s="26"/>
      <c r="L361" s="26"/>
      <c r="M361" s="70"/>
    </row>
    <row r="362" spans="1:13" ht="12.75">
      <c r="A362" s="5"/>
      <c r="B362" s="165"/>
      <c r="C362" s="57"/>
      <c r="D362" s="12"/>
      <c r="E362" s="57"/>
      <c r="F362" s="12"/>
      <c r="G362" s="57"/>
      <c r="H362" s="12"/>
      <c r="I362" s="108"/>
      <c r="J362" s="13"/>
      <c r="K362" s="12"/>
      <c r="L362" s="12"/>
      <c r="M362" s="70"/>
    </row>
    <row r="363" spans="1:13" ht="12.75">
      <c r="A363" s="5"/>
      <c r="B363" s="14" t="s">
        <v>69</v>
      </c>
      <c r="C363" s="167">
        <f>+F220</f>
        <v>4.743594130684933</v>
      </c>
      <c r="D363" s="168">
        <f>+F221</f>
        <v>9.487188261369866</v>
      </c>
      <c r="E363" s="167">
        <f>+F276</f>
        <v>12.782519413404101</v>
      </c>
      <c r="F363" s="123">
        <f>+F277</f>
        <v>35.67550207213808</v>
      </c>
      <c r="G363" s="169">
        <f>(C363+E363)</f>
        <v>17.526113544089036</v>
      </c>
      <c r="H363" s="79">
        <f>(D363+F363)</f>
        <v>45.162690333507946</v>
      </c>
      <c r="I363" s="185">
        <f aca="true" t="shared" si="20" ref="I363:J370">(C346+G363)</f>
        <v>300.96295784727687</v>
      </c>
      <c r="J363" s="80">
        <f t="shared" si="20"/>
        <v>1038.1139910535878</v>
      </c>
      <c r="K363" s="44"/>
      <c r="L363" s="44"/>
      <c r="M363" s="70"/>
    </row>
    <row r="364" spans="1:13" ht="12.75">
      <c r="A364" s="5"/>
      <c r="B364" s="14" t="s">
        <v>70</v>
      </c>
      <c r="C364" s="167">
        <f>+C220</f>
        <v>0.47435941306849333</v>
      </c>
      <c r="D364" s="168">
        <f>+C221</f>
        <v>0.9487188261369867</v>
      </c>
      <c r="E364" s="167">
        <f>+G276</f>
        <v>25.565038826808202</v>
      </c>
      <c r="F364" s="123">
        <f>+G277</f>
        <v>71.35100414427616</v>
      </c>
      <c r="G364" s="169">
        <f>(C364+E364)</f>
        <v>26.039398239876697</v>
      </c>
      <c r="H364" s="79">
        <f>(D364+F364)</f>
        <v>72.29972297041314</v>
      </c>
      <c r="I364" s="185">
        <f t="shared" si="20"/>
        <v>180.13010100814392</v>
      </c>
      <c r="J364" s="80">
        <f t="shared" si="20"/>
        <v>648.8694092478543</v>
      </c>
      <c r="K364" s="44"/>
      <c r="L364" s="44"/>
      <c r="M364" s="70"/>
    </row>
    <row r="365" spans="1:13" ht="12.75">
      <c r="A365" s="5"/>
      <c r="B365" s="14" t="s">
        <v>34</v>
      </c>
      <c r="C365" s="167"/>
      <c r="D365" s="168"/>
      <c r="E365" s="167"/>
      <c r="F365" s="123"/>
      <c r="G365" s="169"/>
      <c r="H365" s="79"/>
      <c r="I365" s="185">
        <f t="shared" si="20"/>
        <v>35.1324978954194</v>
      </c>
      <c r="J365" s="80">
        <f t="shared" si="20"/>
        <v>126.78449615649805</v>
      </c>
      <c r="K365" s="44"/>
      <c r="L365" s="44"/>
      <c r="M365" s="70"/>
    </row>
    <row r="366" spans="1:13" ht="12.75">
      <c r="A366" s="5"/>
      <c r="B366" s="14" t="s">
        <v>35</v>
      </c>
      <c r="C366" s="167"/>
      <c r="D366" s="168"/>
      <c r="E366" s="167"/>
      <c r="F366" s="123"/>
      <c r="G366" s="169"/>
      <c r="H366" s="79"/>
      <c r="I366" s="185">
        <f t="shared" si="20"/>
        <v>101.57491088385909</v>
      </c>
      <c r="J366" s="80">
        <f t="shared" si="20"/>
        <v>368.5078220173075</v>
      </c>
      <c r="K366" s="44"/>
      <c r="L366" s="44"/>
      <c r="M366" s="70"/>
    </row>
    <row r="367" spans="1:13" ht="12.75">
      <c r="A367" s="5"/>
      <c r="B367" s="14" t="s">
        <v>36</v>
      </c>
      <c r="C367" s="167">
        <f>+E220</f>
        <v>0.31623960871232887</v>
      </c>
      <c r="D367" s="168">
        <f>+E221</f>
        <v>0.6324792174246577</v>
      </c>
      <c r="E367" s="167">
        <f>+E276</f>
        <v>8.521679608936067</v>
      </c>
      <c r="F367" s="123">
        <f>+E277</f>
        <v>23.783668048092053</v>
      </c>
      <c r="G367" s="169">
        <f aca="true" t="shared" si="21" ref="G367:H370">(C367+E367)</f>
        <v>8.837919217648395</v>
      </c>
      <c r="H367" s="79">
        <f t="shared" si="21"/>
        <v>24.41614726551671</v>
      </c>
      <c r="I367" s="185">
        <f t="shared" si="20"/>
        <v>95.21201473000956</v>
      </c>
      <c r="J367" s="80">
        <f t="shared" si="20"/>
        <v>355.3139521980861</v>
      </c>
      <c r="K367" s="44"/>
      <c r="L367" s="44"/>
      <c r="M367" s="70"/>
    </row>
    <row r="368" spans="1:13" ht="12.75">
      <c r="A368" s="5"/>
      <c r="B368" s="14" t="s">
        <v>37</v>
      </c>
      <c r="C368" s="167"/>
      <c r="D368" s="168"/>
      <c r="E368" s="167">
        <f>+C276</f>
        <v>6.3912597067020505</v>
      </c>
      <c r="F368" s="123">
        <f>+C277</f>
        <v>17.83775103606904</v>
      </c>
      <c r="G368" s="169">
        <f t="shared" si="21"/>
        <v>6.3912597067020505</v>
      </c>
      <c r="H368" s="79">
        <f t="shared" si="21"/>
        <v>17.83775103606904</v>
      </c>
      <c r="I368" s="185">
        <f t="shared" si="20"/>
        <v>87.23952580024483</v>
      </c>
      <c r="J368" s="80">
        <f t="shared" si="20"/>
        <v>321.02024810607253</v>
      </c>
      <c r="K368" s="44"/>
      <c r="L368" s="44"/>
      <c r="M368" s="70"/>
    </row>
    <row r="369" spans="1:13" ht="12.75">
      <c r="A369" s="5"/>
      <c r="B369" s="14" t="s">
        <v>38</v>
      </c>
      <c r="C369" s="167"/>
      <c r="D369" s="168"/>
      <c r="E369" s="167">
        <f>+H276</f>
        <v>6.3912597067020505</v>
      </c>
      <c r="F369" s="123">
        <f>+H277</f>
        <v>17.83775103606904</v>
      </c>
      <c r="G369" s="169">
        <f t="shared" si="21"/>
        <v>6.3912597067020505</v>
      </c>
      <c r="H369" s="79">
        <f t="shared" si="21"/>
        <v>17.83775103606904</v>
      </c>
      <c r="I369" s="185">
        <f t="shared" si="20"/>
        <v>22.969555542860196</v>
      </c>
      <c r="J369" s="80">
        <f t="shared" si="20"/>
        <v>90.06137338646829</v>
      </c>
      <c r="K369" s="44"/>
      <c r="L369" s="44"/>
      <c r="M369" s="70"/>
    </row>
    <row r="370" spans="1:13" ht="12.75">
      <c r="A370" s="5"/>
      <c r="B370" s="14" t="s">
        <v>39</v>
      </c>
      <c r="C370" s="167">
        <f>+D220</f>
        <v>0.15811980435616443</v>
      </c>
      <c r="D370" s="168">
        <f>+D221</f>
        <v>0.31623960871232887</v>
      </c>
      <c r="E370" s="167">
        <f>D276</f>
        <v>4.260839804468033</v>
      </c>
      <c r="F370" s="123">
        <f>+D277</f>
        <v>11.891834024046027</v>
      </c>
      <c r="G370" s="169">
        <f t="shared" si="21"/>
        <v>4.418959608824197</v>
      </c>
      <c r="H370" s="79">
        <f t="shared" si="21"/>
        <v>12.208073632758355</v>
      </c>
      <c r="I370" s="185">
        <f t="shared" si="20"/>
        <v>67.41473559874248</v>
      </c>
      <c r="J370" s="80">
        <f t="shared" si="20"/>
        <v>239.21839286830038</v>
      </c>
      <c r="K370" s="44"/>
      <c r="L370" s="44"/>
      <c r="M370" s="70"/>
    </row>
    <row r="371" spans="1:13" ht="12.75">
      <c r="A371" s="5"/>
      <c r="B371" s="14"/>
      <c r="C371" s="171"/>
      <c r="D371" s="168"/>
      <c r="E371" s="167"/>
      <c r="F371" s="123"/>
      <c r="G371" s="167"/>
      <c r="H371" s="186"/>
      <c r="I371" s="185"/>
      <c r="J371" s="187"/>
      <c r="K371" s="44"/>
      <c r="L371" s="44"/>
      <c r="M371" s="70"/>
    </row>
    <row r="372" spans="1:13" ht="13.5" thickBot="1">
      <c r="A372" s="5"/>
      <c r="B372" s="37" t="s">
        <v>3</v>
      </c>
      <c r="C372" s="175">
        <f aca="true" t="shared" si="22" ref="C372:J372">SUM(C363:C371)</f>
        <v>5.692312956821919</v>
      </c>
      <c r="D372" s="175">
        <f t="shared" si="22"/>
        <v>11.384625913643838</v>
      </c>
      <c r="E372" s="175">
        <f t="shared" si="22"/>
        <v>63.912597067020506</v>
      </c>
      <c r="F372" s="175">
        <f t="shared" si="22"/>
        <v>178.37751036069045</v>
      </c>
      <c r="G372" s="175">
        <f t="shared" si="22"/>
        <v>69.60491002384242</v>
      </c>
      <c r="H372" s="175">
        <f t="shared" si="22"/>
        <v>189.76213627433427</v>
      </c>
      <c r="I372" s="188">
        <f t="shared" si="22"/>
        <v>890.6362993065562</v>
      </c>
      <c r="J372" s="133">
        <f t="shared" si="22"/>
        <v>3187.889685034175</v>
      </c>
      <c r="K372" s="44"/>
      <c r="L372" s="44"/>
      <c r="M372" s="70"/>
    </row>
    <row r="373" spans="1:13" ht="12.75">
      <c r="A373" s="5"/>
      <c r="B373" s="70"/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70"/>
    </row>
    <row r="374" spans="1:13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12"/>
    </row>
    <row r="375" spans="1:13" ht="13.5" thickBot="1">
      <c r="A375" s="5"/>
      <c r="B375" s="101" t="s">
        <v>190</v>
      </c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5"/>
    </row>
    <row r="376" spans="1:13" ht="12.75">
      <c r="A376" s="5"/>
      <c r="B376" s="159" t="s">
        <v>45</v>
      </c>
      <c r="C376" s="143" t="s">
        <v>110</v>
      </c>
      <c r="D376" s="142" t="s">
        <v>111</v>
      </c>
      <c r="E376" s="143" t="s">
        <v>112</v>
      </c>
      <c r="F376" s="144" t="s">
        <v>113</v>
      </c>
      <c r="G376" s="143" t="s">
        <v>114</v>
      </c>
      <c r="H376" s="145" t="s">
        <v>115</v>
      </c>
      <c r="I376" s="143" t="s">
        <v>114</v>
      </c>
      <c r="J376" s="145" t="s">
        <v>179</v>
      </c>
      <c r="K376" s="178" t="s">
        <v>119</v>
      </c>
      <c r="L376" s="146"/>
      <c r="M376" s="5"/>
    </row>
    <row r="377" spans="1:13" ht="12.75">
      <c r="A377" s="5"/>
      <c r="B377" s="164" t="s">
        <v>46</v>
      </c>
      <c r="C377" s="147" t="s">
        <v>63</v>
      </c>
      <c r="D377" s="148" t="s">
        <v>64</v>
      </c>
      <c r="E377" s="26" t="s">
        <v>63</v>
      </c>
      <c r="F377" s="26" t="s">
        <v>64</v>
      </c>
      <c r="G377" s="147" t="s">
        <v>63</v>
      </c>
      <c r="H377" s="148" t="s">
        <v>64</v>
      </c>
      <c r="I377" s="147" t="s">
        <v>63</v>
      </c>
      <c r="J377" s="148" t="s">
        <v>64</v>
      </c>
      <c r="K377" s="26" t="s">
        <v>63</v>
      </c>
      <c r="L377" s="59" t="s">
        <v>64</v>
      </c>
      <c r="M377" s="5"/>
    </row>
    <row r="378" spans="1:13" ht="12.75">
      <c r="A378" s="5"/>
      <c r="B378" s="14"/>
      <c r="C378" s="57"/>
      <c r="D378" s="93"/>
      <c r="E378" s="26"/>
      <c r="F378" s="12"/>
      <c r="G378" s="166"/>
      <c r="H378" s="189"/>
      <c r="I378" s="166"/>
      <c r="J378" s="189"/>
      <c r="K378" s="12"/>
      <c r="L378" s="13"/>
      <c r="M378" s="5"/>
    </row>
    <row r="379" spans="1:13" ht="12.75">
      <c r="A379" s="5"/>
      <c r="B379" s="190" t="s">
        <v>69</v>
      </c>
      <c r="C379" s="191">
        <f aca="true" t="shared" si="23" ref="C379:C384">(C331/$B$321)</f>
        <v>0.05296296296296297</v>
      </c>
      <c r="D379" s="192">
        <f aca="true" t="shared" si="24" ref="D379:D384">(D331/$C$321)</f>
        <v>0.052962962962962955</v>
      </c>
      <c r="E379" s="1">
        <f aca="true" t="shared" si="25" ref="E379:J384">(E331/D$321)</f>
        <v>0.06355555555555556</v>
      </c>
      <c r="F379" s="1">
        <f t="shared" si="25"/>
        <v>0.06355555555555555</v>
      </c>
      <c r="G379" s="191">
        <f t="shared" si="25"/>
        <v>0.03177777777777777</v>
      </c>
      <c r="H379" s="192">
        <f t="shared" si="25"/>
        <v>0.03177777777777777</v>
      </c>
      <c r="I379" s="191"/>
      <c r="J379" s="192"/>
      <c r="K379" s="1">
        <f aca="true" t="shared" si="26" ref="K379:L386">(C379+E379+G379+I379)</f>
        <v>0.1482962962962963</v>
      </c>
      <c r="L379" s="193">
        <f t="shared" si="26"/>
        <v>0.14829629629629626</v>
      </c>
      <c r="M379" s="5"/>
    </row>
    <row r="380" spans="1:13" ht="12.75">
      <c r="A380" s="5"/>
      <c r="B380" s="14" t="s">
        <v>70</v>
      </c>
      <c r="C380" s="191">
        <f t="shared" si="23"/>
        <v>0.021185185185185185</v>
      </c>
      <c r="D380" s="192">
        <f t="shared" si="24"/>
        <v>0.021185185185185182</v>
      </c>
      <c r="E380" s="1">
        <f t="shared" si="25"/>
        <v>0.025422222222222218</v>
      </c>
      <c r="F380" s="1">
        <f t="shared" si="25"/>
        <v>0.025422222222222218</v>
      </c>
      <c r="G380" s="191">
        <f t="shared" si="25"/>
        <v>0.06355555555555555</v>
      </c>
      <c r="H380" s="192">
        <f t="shared" si="25"/>
        <v>0.06355555555555555</v>
      </c>
      <c r="I380" s="191">
        <f t="shared" si="25"/>
        <v>0.03333333333333333</v>
      </c>
      <c r="J380" s="192">
        <f t="shared" si="25"/>
        <v>0.03333333333333333</v>
      </c>
      <c r="K380" s="1">
        <f t="shared" si="26"/>
        <v>0.1434962962962963</v>
      </c>
      <c r="L380" s="193">
        <f t="shared" si="26"/>
        <v>0.1434962962962963</v>
      </c>
      <c r="M380" s="5"/>
    </row>
    <row r="381" spans="1:13" ht="12.75">
      <c r="A381" s="5"/>
      <c r="B381" s="14" t="s">
        <v>34</v>
      </c>
      <c r="C381" s="191">
        <f t="shared" si="23"/>
        <v>0.007944444444444445</v>
      </c>
      <c r="D381" s="192">
        <f t="shared" si="24"/>
        <v>0.007944444444444443</v>
      </c>
      <c r="E381" s="1">
        <f t="shared" si="25"/>
        <v>0.006355555555555554</v>
      </c>
      <c r="F381" s="1">
        <f t="shared" si="25"/>
        <v>0.006355555555555554</v>
      </c>
      <c r="G381" s="191">
        <f t="shared" si="25"/>
        <v>0.015888888888888886</v>
      </c>
      <c r="H381" s="192">
        <f t="shared" si="25"/>
        <v>0.015888888888888886</v>
      </c>
      <c r="I381" s="191"/>
      <c r="J381" s="192"/>
      <c r="K381" s="1">
        <f t="shared" si="26"/>
        <v>0.030188888888888887</v>
      </c>
      <c r="L381" s="193">
        <f t="shared" si="26"/>
        <v>0.030188888888888883</v>
      </c>
      <c r="M381" s="5"/>
    </row>
    <row r="382" spans="1:13" ht="12.75">
      <c r="A382" s="5"/>
      <c r="B382" s="14" t="s">
        <v>35</v>
      </c>
      <c r="C382" s="191">
        <f t="shared" si="23"/>
        <v>0.01588888888888889</v>
      </c>
      <c r="D382" s="192">
        <f t="shared" si="24"/>
        <v>0.015888888888888886</v>
      </c>
      <c r="E382" s="1">
        <f t="shared" si="25"/>
        <v>0.019066666666666666</v>
      </c>
      <c r="F382" s="1">
        <f t="shared" si="25"/>
        <v>0.019066666666666666</v>
      </c>
      <c r="G382" s="191">
        <f t="shared" si="25"/>
        <v>0.04766666666666666</v>
      </c>
      <c r="H382" s="192">
        <f t="shared" si="25"/>
        <v>0.04766666666666666</v>
      </c>
      <c r="I382" s="191"/>
      <c r="J382" s="192"/>
      <c r="K382" s="1">
        <f t="shared" si="26"/>
        <v>0.08262222222222222</v>
      </c>
      <c r="L382" s="193">
        <f t="shared" si="26"/>
        <v>0.08262222222222221</v>
      </c>
      <c r="M382" s="5"/>
    </row>
    <row r="383" spans="1:13" ht="12.75">
      <c r="A383" s="5"/>
      <c r="B383" s="14" t="s">
        <v>36</v>
      </c>
      <c r="C383" s="191">
        <f t="shared" si="23"/>
        <v>0.010592592592592593</v>
      </c>
      <c r="D383" s="192">
        <f t="shared" si="24"/>
        <v>0.010592592592592591</v>
      </c>
      <c r="E383" s="1">
        <f t="shared" si="25"/>
        <v>0.012711111111111109</v>
      </c>
      <c r="F383" s="1">
        <f t="shared" si="25"/>
        <v>0.012711111111111109</v>
      </c>
      <c r="G383" s="191">
        <f t="shared" si="25"/>
        <v>0.03177777777777777</v>
      </c>
      <c r="H383" s="192">
        <f t="shared" si="25"/>
        <v>0.03177777777777777</v>
      </c>
      <c r="I383" s="191">
        <f t="shared" si="25"/>
        <v>0.03333333333333333</v>
      </c>
      <c r="J383" s="192">
        <f t="shared" si="25"/>
        <v>0.03333333333333333</v>
      </c>
      <c r="K383" s="1">
        <f t="shared" si="26"/>
        <v>0.08841481481481481</v>
      </c>
      <c r="L383" s="193">
        <f t="shared" si="26"/>
        <v>0.08841481481481481</v>
      </c>
      <c r="M383" s="5"/>
    </row>
    <row r="384" spans="1:13" ht="12.75">
      <c r="A384" s="5"/>
      <c r="B384" s="14" t="s">
        <v>37</v>
      </c>
      <c r="C384" s="191">
        <f t="shared" si="23"/>
        <v>0.010592592592592593</v>
      </c>
      <c r="D384" s="192">
        <f t="shared" si="24"/>
        <v>0.010592592592592591</v>
      </c>
      <c r="E384" s="1">
        <f t="shared" si="25"/>
        <v>0.012711111111111109</v>
      </c>
      <c r="F384" s="1">
        <f t="shared" si="25"/>
        <v>0.012711111111111109</v>
      </c>
      <c r="G384" s="191">
        <f t="shared" si="25"/>
        <v>0.03177777777777777</v>
      </c>
      <c r="H384" s="192">
        <f t="shared" si="25"/>
        <v>0.03177777777777777</v>
      </c>
      <c r="I384" s="191">
        <f t="shared" si="25"/>
        <v>0.022222222222222223</v>
      </c>
      <c r="J384" s="192">
        <f t="shared" si="25"/>
        <v>0.022222222222222223</v>
      </c>
      <c r="K384" s="1">
        <f t="shared" si="26"/>
        <v>0.0773037037037037</v>
      </c>
      <c r="L384" s="193">
        <f t="shared" si="26"/>
        <v>0.0773037037037037</v>
      </c>
      <c r="M384" s="5"/>
    </row>
    <row r="385" spans="1:13" ht="12.75">
      <c r="A385" s="5"/>
      <c r="B385" s="14" t="s">
        <v>38</v>
      </c>
      <c r="C385" s="191"/>
      <c r="D385" s="192"/>
      <c r="E385" s="1"/>
      <c r="F385" s="18"/>
      <c r="G385" s="191">
        <f>(G337/F$321)</f>
        <v>0.007944444444444443</v>
      </c>
      <c r="H385" s="192">
        <f>(H337/G$321)</f>
        <v>0.007944444444444443</v>
      </c>
      <c r="I385" s="191"/>
      <c r="J385" s="192"/>
      <c r="K385" s="1">
        <f t="shared" si="26"/>
        <v>0.007944444444444443</v>
      </c>
      <c r="L385" s="193">
        <f t="shared" si="26"/>
        <v>0.007944444444444443</v>
      </c>
      <c r="M385" s="5"/>
    </row>
    <row r="386" spans="1:13" ht="12.75">
      <c r="A386" s="5"/>
      <c r="B386" s="14" t="s">
        <v>39</v>
      </c>
      <c r="C386" s="191">
        <f>(C338/$B$321)</f>
        <v>0.007944444444444445</v>
      </c>
      <c r="D386" s="192">
        <f>(D338/$C$321)</f>
        <v>0.007944444444444443</v>
      </c>
      <c r="E386" s="1">
        <f>(E338/D$321)</f>
        <v>0.012711111111111109</v>
      </c>
      <c r="F386" s="1">
        <f>(F338/E$321)</f>
        <v>0.012711111111111109</v>
      </c>
      <c r="G386" s="194">
        <f>(G338/F$321)</f>
        <v>0.02383333333333333</v>
      </c>
      <c r="H386" s="195">
        <f>(H338/G$321)</f>
        <v>0.02383333333333333</v>
      </c>
      <c r="I386" s="194"/>
      <c r="J386" s="195"/>
      <c r="K386" s="1">
        <f t="shared" si="26"/>
        <v>0.04448888888888888</v>
      </c>
      <c r="L386" s="193">
        <f t="shared" si="26"/>
        <v>0.04448888888888888</v>
      </c>
      <c r="M386" s="5"/>
    </row>
    <row r="387" spans="1:13" ht="13.5" thickBot="1">
      <c r="A387" s="5"/>
      <c r="B387" s="37" t="s">
        <v>3</v>
      </c>
      <c r="C387" s="196">
        <f aca="true" t="shared" si="27" ref="C387:L387">SUM(C379:C386)</f>
        <v>0.12711111111111115</v>
      </c>
      <c r="D387" s="197">
        <f t="shared" si="27"/>
        <v>0.1271111111111111</v>
      </c>
      <c r="E387" s="197">
        <f t="shared" si="27"/>
        <v>0.15253333333333335</v>
      </c>
      <c r="F387" s="197">
        <f t="shared" si="27"/>
        <v>0.15253333333333333</v>
      </c>
      <c r="G387" s="197">
        <f t="shared" si="27"/>
        <v>0.2542222222222222</v>
      </c>
      <c r="H387" s="197">
        <f t="shared" si="27"/>
        <v>0.2542222222222222</v>
      </c>
      <c r="I387" s="197">
        <f t="shared" si="27"/>
        <v>0.08888888888888889</v>
      </c>
      <c r="J387" s="197">
        <f t="shared" si="27"/>
        <v>0.08888888888888889</v>
      </c>
      <c r="K387" s="197">
        <f t="shared" si="27"/>
        <v>0.6227555555555555</v>
      </c>
      <c r="L387" s="198">
        <f t="shared" si="27"/>
        <v>0.6227555555555554</v>
      </c>
      <c r="M387" s="5"/>
    </row>
    <row r="388" spans="1:13" ht="12.75">
      <c r="A388" s="5"/>
      <c r="B388" s="70"/>
      <c r="C388" s="1"/>
      <c r="D388" s="1"/>
      <c r="E388" s="1"/>
      <c r="F388" s="1"/>
      <c r="G388" s="1"/>
      <c r="H388" s="1"/>
      <c r="I388" s="5"/>
      <c r="J388" s="5"/>
      <c r="K388" s="5"/>
      <c r="L388" s="5"/>
      <c r="M388" s="5"/>
    </row>
    <row r="389" spans="1:13" ht="13.5" thickBot="1">
      <c r="A389" s="5"/>
      <c r="B389" s="70"/>
      <c r="C389" s="1"/>
      <c r="D389" s="1"/>
      <c r="E389" s="1"/>
      <c r="F389" s="1"/>
      <c r="G389" s="1"/>
      <c r="H389" s="1"/>
      <c r="I389" s="5"/>
      <c r="J389" s="5"/>
      <c r="K389" s="5"/>
      <c r="L389" s="5"/>
      <c r="M389" s="5"/>
    </row>
    <row r="390" spans="1:13" ht="13.5" thickBot="1">
      <c r="A390" s="5"/>
      <c r="B390" s="8" t="s">
        <v>191</v>
      </c>
      <c r="C390" s="9"/>
      <c r="D390" s="9"/>
      <c r="E390" s="9"/>
      <c r="F390" s="10"/>
      <c r="G390" s="12"/>
      <c r="H390" s="12"/>
      <c r="I390" s="12"/>
      <c r="J390" s="12"/>
      <c r="K390" s="12"/>
      <c r="L390" s="12"/>
      <c r="M390" s="5"/>
    </row>
    <row r="391" spans="1:13" ht="12.75">
      <c r="A391" s="5"/>
      <c r="B391" s="159" t="s">
        <v>45</v>
      </c>
      <c r="C391" s="143" t="s">
        <v>110</v>
      </c>
      <c r="D391" s="142" t="s">
        <v>111</v>
      </c>
      <c r="E391" s="143" t="s">
        <v>114</v>
      </c>
      <c r="F391" s="146" t="s">
        <v>115</v>
      </c>
      <c r="G391" s="163"/>
      <c r="H391" s="70"/>
      <c r="I391" s="199"/>
      <c r="J391" s="70"/>
      <c r="K391" s="163"/>
      <c r="L391" s="70"/>
      <c r="M391" s="5"/>
    </row>
    <row r="392" spans="1:13" ht="12.75">
      <c r="A392" s="5"/>
      <c r="B392" s="164" t="s">
        <v>46</v>
      </c>
      <c r="C392" s="57" t="s">
        <v>63</v>
      </c>
      <c r="D392" s="93" t="s">
        <v>64</v>
      </c>
      <c r="E392" s="57" t="s">
        <v>63</v>
      </c>
      <c r="F392" s="59" t="s">
        <v>64</v>
      </c>
      <c r="G392" s="26"/>
      <c r="H392" s="26"/>
      <c r="I392" s="26"/>
      <c r="J392" s="26"/>
      <c r="K392" s="26"/>
      <c r="L392" s="26"/>
      <c r="M392" s="5"/>
    </row>
    <row r="393" spans="1:13" ht="12.75">
      <c r="A393" s="5"/>
      <c r="B393" s="14"/>
      <c r="C393" s="57"/>
      <c r="D393" s="93"/>
      <c r="E393" s="57"/>
      <c r="F393" s="13"/>
      <c r="G393" s="12"/>
      <c r="H393" s="12"/>
      <c r="I393" s="12"/>
      <c r="J393" s="12"/>
      <c r="K393" s="12"/>
      <c r="L393" s="12"/>
      <c r="M393" s="5"/>
    </row>
    <row r="394" spans="1:13" ht="12.75">
      <c r="A394" s="5"/>
      <c r="B394" s="190" t="s">
        <v>69</v>
      </c>
      <c r="C394" s="191">
        <f>(C363/$B$220)</f>
        <v>0.5</v>
      </c>
      <c r="D394" s="192">
        <f>(D363/$B$221)</f>
        <v>0.5</v>
      </c>
      <c r="E394" s="191">
        <f>(E363/$B$276)</f>
        <v>0.05</v>
      </c>
      <c r="F394" s="193">
        <f>(F363/$B$277)</f>
        <v>0.05</v>
      </c>
      <c r="G394" s="1"/>
      <c r="H394" s="1"/>
      <c r="I394" s="12"/>
      <c r="J394" s="12"/>
      <c r="K394" s="12"/>
      <c r="L394" s="12"/>
      <c r="M394" s="5"/>
    </row>
    <row r="395" spans="1:13" ht="12.75">
      <c r="A395" s="5"/>
      <c r="B395" s="14" t="s">
        <v>70</v>
      </c>
      <c r="C395" s="191">
        <f>(C364/$B$220)</f>
        <v>0.05</v>
      </c>
      <c r="D395" s="192">
        <f>(D364/$B$221)</f>
        <v>0.05</v>
      </c>
      <c r="E395" s="191">
        <f>(E364/$B$276)</f>
        <v>0.1</v>
      </c>
      <c r="F395" s="193">
        <f>(F364/$B$277)</f>
        <v>0.1</v>
      </c>
      <c r="G395" s="1"/>
      <c r="H395" s="1"/>
      <c r="I395" s="12"/>
      <c r="J395" s="12"/>
      <c r="K395" s="12"/>
      <c r="L395" s="12"/>
      <c r="M395" s="5"/>
    </row>
    <row r="396" spans="1:13" ht="12.75">
      <c r="A396" s="5"/>
      <c r="B396" s="14" t="s">
        <v>34</v>
      </c>
      <c r="C396" s="191"/>
      <c r="D396" s="192"/>
      <c r="E396" s="191"/>
      <c r="F396" s="193"/>
      <c r="G396" s="1"/>
      <c r="H396" s="1"/>
      <c r="I396" s="12"/>
      <c r="J396" s="12"/>
      <c r="K396" s="12"/>
      <c r="L396" s="12"/>
      <c r="M396" s="5"/>
    </row>
    <row r="397" spans="1:13" ht="12.75">
      <c r="A397" s="5"/>
      <c r="B397" s="14" t="s">
        <v>35</v>
      </c>
      <c r="C397" s="191"/>
      <c r="D397" s="192"/>
      <c r="E397" s="191"/>
      <c r="F397" s="193"/>
      <c r="G397" s="1"/>
      <c r="H397" s="1"/>
      <c r="I397" s="12"/>
      <c r="J397" s="12"/>
      <c r="K397" s="12"/>
      <c r="L397" s="12"/>
      <c r="M397" s="5"/>
    </row>
    <row r="398" spans="1:13" ht="12.75">
      <c r="A398" s="5"/>
      <c r="B398" s="14" t="s">
        <v>36</v>
      </c>
      <c r="C398" s="191">
        <f>(C367/$B$220)</f>
        <v>0.03333333333333333</v>
      </c>
      <c r="D398" s="192">
        <f>(D367/$B$221)</f>
        <v>0.03333333333333333</v>
      </c>
      <c r="E398" s="191">
        <f>(E367/$B$276)</f>
        <v>0.03333333333333333</v>
      </c>
      <c r="F398" s="193">
        <f>(F367/$B$277)</f>
        <v>0.03333333333333333</v>
      </c>
      <c r="G398" s="1"/>
      <c r="H398" s="1"/>
      <c r="I398" s="12"/>
      <c r="J398" s="12"/>
      <c r="K398" s="12"/>
      <c r="L398" s="12"/>
      <c r="M398" s="5"/>
    </row>
    <row r="399" spans="1:13" ht="12.75">
      <c r="A399" s="5"/>
      <c r="B399" s="14" t="s">
        <v>37</v>
      </c>
      <c r="C399" s="191"/>
      <c r="D399" s="192"/>
      <c r="E399" s="191"/>
      <c r="F399" s="193"/>
      <c r="G399" s="1"/>
      <c r="H399" s="1"/>
      <c r="I399" s="12"/>
      <c r="J399" s="12"/>
      <c r="K399" s="12"/>
      <c r="L399" s="12"/>
      <c r="M399" s="5"/>
    </row>
    <row r="400" spans="1:13" ht="12.75">
      <c r="A400" s="5"/>
      <c r="B400" s="14" t="s">
        <v>38</v>
      </c>
      <c r="C400" s="191"/>
      <c r="D400" s="192"/>
      <c r="E400" s="191">
        <f>(E369/$B$276)</f>
        <v>0.025</v>
      </c>
      <c r="F400" s="193">
        <f>(F369/$B$277)</f>
        <v>0.025</v>
      </c>
      <c r="G400" s="1"/>
      <c r="H400" s="1"/>
      <c r="I400" s="12"/>
      <c r="J400" s="12"/>
      <c r="K400" s="12"/>
      <c r="L400" s="12"/>
      <c r="M400" s="5"/>
    </row>
    <row r="401" spans="1:13" ht="12.75">
      <c r="A401" s="5"/>
      <c r="B401" s="14" t="s">
        <v>39</v>
      </c>
      <c r="C401" s="191">
        <f>(C370/$B$220)</f>
        <v>0.016666666666666666</v>
      </c>
      <c r="D401" s="192">
        <f>(D370/$B$221)</f>
        <v>0.016666666666666666</v>
      </c>
      <c r="E401" s="191">
        <f>(E370/$B$276)</f>
        <v>0.016666666666666666</v>
      </c>
      <c r="F401" s="193">
        <f>(F370/$B$277)</f>
        <v>0.016666666666666666</v>
      </c>
      <c r="G401" s="1"/>
      <c r="H401" s="1"/>
      <c r="I401" s="12"/>
      <c r="J401" s="12"/>
      <c r="K401" s="12"/>
      <c r="L401" s="12"/>
      <c r="M401" s="5"/>
    </row>
    <row r="402" spans="1:13" ht="13.5" thickBot="1">
      <c r="A402" s="5"/>
      <c r="B402" s="37" t="s">
        <v>3</v>
      </c>
      <c r="C402" s="196">
        <f>SUM(C394:C401)</f>
        <v>0.6000000000000001</v>
      </c>
      <c r="D402" s="200">
        <f>SUM(D394:D401)</f>
        <v>0.6000000000000001</v>
      </c>
      <c r="E402" s="196">
        <f>SUM(E394:E401)</f>
        <v>0.225</v>
      </c>
      <c r="F402" s="198">
        <f>SUM(F394:F401)</f>
        <v>0.225</v>
      </c>
      <c r="G402" s="1"/>
      <c r="H402" s="1"/>
      <c r="I402" s="12"/>
      <c r="J402" s="12"/>
      <c r="K402" s="12"/>
      <c r="L402" s="12"/>
      <c r="M402" s="5"/>
    </row>
    <row r="403" spans="1:13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</row>
    <row r="404" spans="1:13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</row>
    <row r="405" spans="1:13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</row>
    <row r="406" spans="1:13" ht="12.75" customHeight="1">
      <c r="A406" s="5"/>
      <c r="B406" s="264" t="s">
        <v>256</v>
      </c>
      <c r="C406" s="264"/>
      <c r="D406" s="264"/>
      <c r="E406" s="264"/>
      <c r="F406" s="264"/>
      <c r="G406" s="5"/>
      <c r="H406" s="5"/>
      <c r="I406" s="5"/>
      <c r="J406" s="5"/>
      <c r="K406" s="5"/>
      <c r="L406" s="5"/>
      <c r="M406" s="5"/>
    </row>
    <row r="407" spans="1:13" ht="12.75">
      <c r="A407" s="5"/>
      <c r="B407" s="201"/>
      <c r="C407" s="201"/>
      <c r="D407" s="201"/>
      <c r="E407" s="201"/>
      <c r="F407" s="201"/>
      <c r="G407" s="5"/>
      <c r="H407" s="5"/>
      <c r="I407" s="5"/>
      <c r="J407" s="5"/>
      <c r="K407" s="5"/>
      <c r="L407" s="5"/>
      <c r="M407" s="5"/>
    </row>
    <row r="408" spans="1:13" ht="12.75" customHeight="1">
      <c r="A408" s="5"/>
      <c r="B408" s="265" t="s">
        <v>225</v>
      </c>
      <c r="C408" s="265"/>
      <c r="D408" s="265"/>
      <c r="E408" s="201"/>
      <c r="F408" s="201">
        <f>C6</f>
        <v>9426016</v>
      </c>
      <c r="G408" s="5"/>
      <c r="H408" s="5"/>
      <c r="I408" s="5"/>
      <c r="J408" s="5"/>
      <c r="K408" s="5"/>
      <c r="L408" s="5"/>
      <c r="M408" s="5"/>
    </row>
    <row r="409" spans="1:13" ht="12.75" customHeight="1">
      <c r="A409" s="5"/>
      <c r="B409" s="265" t="s">
        <v>226</v>
      </c>
      <c r="C409" s="265"/>
      <c r="D409" s="265"/>
      <c r="E409" s="265"/>
      <c r="F409" s="203">
        <f>E11</f>
        <v>4397236.464</v>
      </c>
      <c r="G409" s="5"/>
      <c r="H409" s="5"/>
      <c r="I409" s="5"/>
      <c r="J409" s="5"/>
      <c r="K409" s="5"/>
      <c r="L409" s="5"/>
      <c r="M409" s="5"/>
    </row>
    <row r="410" spans="1:13" ht="12.75">
      <c r="A410" s="5"/>
      <c r="B410" s="201"/>
      <c r="C410" s="201"/>
      <c r="D410" s="201"/>
      <c r="E410" s="201"/>
      <c r="F410" s="201"/>
      <c r="G410" s="5"/>
      <c r="H410" s="5"/>
      <c r="I410" s="5"/>
      <c r="J410" s="5"/>
      <c r="K410" s="5"/>
      <c r="L410" s="5"/>
      <c r="M410" s="5"/>
    </row>
    <row r="411" spans="2:6" ht="12.75" customHeight="1">
      <c r="B411" s="265" t="s">
        <v>218</v>
      </c>
      <c r="C411" s="265"/>
      <c r="D411" s="265"/>
      <c r="E411" s="265"/>
      <c r="F411" s="201"/>
    </row>
    <row r="412" spans="2:6" ht="12.75" customHeight="1">
      <c r="B412" s="266" t="s">
        <v>219</v>
      </c>
      <c r="C412" s="266"/>
      <c r="D412" s="201"/>
      <c r="E412" s="201"/>
      <c r="F412" s="203">
        <f>G33</f>
        <v>149197.39430809597</v>
      </c>
    </row>
    <row r="413" spans="2:6" ht="12.75">
      <c r="B413" s="201"/>
      <c r="C413" s="201"/>
      <c r="D413" s="201"/>
      <c r="E413" s="201"/>
      <c r="F413" s="201"/>
    </row>
    <row r="414" spans="2:6" ht="13.5" thickBot="1">
      <c r="B414" s="201"/>
      <c r="C414" s="201"/>
      <c r="D414" s="201"/>
      <c r="E414" s="201"/>
      <c r="F414" s="201"/>
    </row>
    <row r="415" spans="2:8" ht="12.75" customHeight="1">
      <c r="B415" s="267" t="s">
        <v>220</v>
      </c>
      <c r="C415" s="268"/>
      <c r="D415" s="268"/>
      <c r="E415" s="268"/>
      <c r="F415" s="269"/>
      <c r="G415" s="202"/>
      <c r="H415" s="202"/>
    </row>
    <row r="416" spans="2:8" ht="12.75">
      <c r="B416" s="219"/>
      <c r="C416" s="220"/>
      <c r="D416" s="221"/>
      <c r="E416" s="220"/>
      <c r="F416" s="222"/>
      <c r="G416" s="204"/>
      <c r="H416" s="204"/>
    </row>
    <row r="417" spans="2:8" ht="25.5">
      <c r="B417" s="216" t="s">
        <v>242</v>
      </c>
      <c r="C417" s="228">
        <f>I64</f>
        <v>481.16426883345446</v>
      </c>
      <c r="D417" s="223" t="s">
        <v>241</v>
      </c>
      <c r="E417" s="229" t="s">
        <v>69</v>
      </c>
      <c r="F417" s="230">
        <f aca="true" t="shared" si="28" ref="F417:F424">C331</f>
        <v>25.483885349327405</v>
      </c>
      <c r="H417" s="206"/>
    </row>
    <row r="418" spans="2:8" ht="12.75">
      <c r="B418" s="216"/>
      <c r="C418" s="231"/>
      <c r="D418" s="232"/>
      <c r="E418" s="231" t="s">
        <v>70</v>
      </c>
      <c r="F418" s="230">
        <f t="shared" si="28"/>
        <v>10.193554139730962</v>
      </c>
      <c r="H418" s="206"/>
    </row>
    <row r="419" spans="2:8" ht="12.75">
      <c r="B419" s="216"/>
      <c r="C419" s="231"/>
      <c r="D419" s="232"/>
      <c r="E419" s="231" t="s">
        <v>34</v>
      </c>
      <c r="F419" s="230">
        <f t="shared" si="28"/>
        <v>3.822582802399111</v>
      </c>
      <c r="H419" s="206"/>
    </row>
    <row r="420" spans="2:8" ht="12.75">
      <c r="B420" s="216"/>
      <c r="C420" s="231"/>
      <c r="D420" s="232"/>
      <c r="E420" s="231" t="s">
        <v>35</v>
      </c>
      <c r="F420" s="230">
        <f t="shared" si="28"/>
        <v>7.645165604798222</v>
      </c>
      <c r="H420" s="206"/>
    </row>
    <row r="421" spans="2:8" ht="25.5">
      <c r="B421" s="216"/>
      <c r="C421" s="231"/>
      <c r="D421" s="232"/>
      <c r="E421" s="231" t="s">
        <v>36</v>
      </c>
      <c r="F421" s="230">
        <f t="shared" si="28"/>
        <v>5.096777069865481</v>
      </c>
      <c r="H421" s="206"/>
    </row>
    <row r="422" spans="2:8" ht="12.75">
      <c r="B422" s="216"/>
      <c r="C422" s="231"/>
      <c r="D422" s="232"/>
      <c r="E422" s="231" t="s">
        <v>37</v>
      </c>
      <c r="F422" s="230">
        <f t="shared" si="28"/>
        <v>5.096777069865481</v>
      </c>
      <c r="H422" s="206"/>
    </row>
    <row r="423" spans="2:8" ht="12.75">
      <c r="B423" s="216"/>
      <c r="C423" s="231"/>
      <c r="D423" s="232"/>
      <c r="E423" s="231" t="s">
        <v>38</v>
      </c>
      <c r="F423" s="230">
        <f t="shared" si="28"/>
        <v>0</v>
      </c>
      <c r="H423" s="206"/>
    </row>
    <row r="424" spans="2:8" ht="12.75">
      <c r="B424" s="216"/>
      <c r="C424" s="231"/>
      <c r="D424" s="232"/>
      <c r="E424" s="231" t="s">
        <v>39</v>
      </c>
      <c r="F424" s="230">
        <f t="shared" si="28"/>
        <v>3.822582802399111</v>
      </c>
      <c r="H424" s="206"/>
    </row>
    <row r="425" spans="2:6" ht="13.5" thickBot="1">
      <c r="B425" s="218"/>
      <c r="C425" s="233"/>
      <c r="D425" s="234"/>
      <c r="E425" s="233" t="s">
        <v>240</v>
      </c>
      <c r="F425" s="235">
        <f>C340</f>
        <v>61.161324838385774</v>
      </c>
    </row>
    <row r="426" spans="2:6" ht="13.5" thickBot="1">
      <c r="B426" s="236"/>
      <c r="C426" s="236"/>
      <c r="D426" s="236"/>
      <c r="E426" s="236"/>
      <c r="F426" s="236"/>
    </row>
    <row r="427" spans="2:8" ht="12.75" customHeight="1">
      <c r="B427" s="267" t="s">
        <v>221</v>
      </c>
      <c r="C427" s="268"/>
      <c r="D427" s="268"/>
      <c r="E427" s="268"/>
      <c r="F427" s="269"/>
      <c r="G427" s="202"/>
      <c r="H427" s="202"/>
    </row>
    <row r="428" spans="2:8" ht="12.75">
      <c r="B428" s="237"/>
      <c r="C428" s="238"/>
      <c r="D428" s="239"/>
      <c r="E428" s="239"/>
      <c r="F428" s="240"/>
      <c r="G428" s="204"/>
      <c r="H428" s="204"/>
    </row>
    <row r="429" spans="2:6" ht="25.5">
      <c r="B429" s="216" t="s">
        <v>243</v>
      </c>
      <c r="C429" s="241">
        <f>I86</f>
        <v>9.487188261369866</v>
      </c>
      <c r="D429" s="217" t="s">
        <v>244</v>
      </c>
      <c r="E429" s="229" t="s">
        <v>69</v>
      </c>
      <c r="F429" s="230">
        <f>C363</f>
        <v>4.743594130684933</v>
      </c>
    </row>
    <row r="430" spans="2:6" ht="12.75">
      <c r="B430" s="216"/>
      <c r="C430" s="231"/>
      <c r="D430" s="242"/>
      <c r="E430" s="231" t="s">
        <v>70</v>
      </c>
      <c r="F430" s="230">
        <f>C364</f>
        <v>0.47435941306849333</v>
      </c>
    </row>
    <row r="431" spans="2:6" ht="25.5">
      <c r="B431" s="216"/>
      <c r="C431" s="231"/>
      <c r="D431" s="242"/>
      <c r="E431" s="231" t="s">
        <v>36</v>
      </c>
      <c r="F431" s="230">
        <f>C367</f>
        <v>0.31623960871232887</v>
      </c>
    </row>
    <row r="432" spans="2:6" ht="12.75">
      <c r="B432" s="216"/>
      <c r="C432" s="231"/>
      <c r="D432" s="242"/>
      <c r="E432" s="231" t="s">
        <v>39</v>
      </c>
      <c r="F432" s="230">
        <f>C370</f>
        <v>0.15811980435616443</v>
      </c>
    </row>
    <row r="433" spans="2:6" ht="13.5" thickBot="1">
      <c r="B433" s="243"/>
      <c r="C433" s="233"/>
      <c r="D433" s="244"/>
      <c r="E433" s="233" t="s">
        <v>240</v>
      </c>
      <c r="F433" s="235">
        <f>C372</f>
        <v>5.692312956821919</v>
      </c>
    </row>
    <row r="434" spans="2:6" ht="13.5" thickBot="1">
      <c r="B434" s="236"/>
      <c r="C434" s="236"/>
      <c r="D434" s="236"/>
      <c r="E434" s="236"/>
      <c r="F434" s="245"/>
    </row>
    <row r="435" spans="2:8" ht="12.75" customHeight="1">
      <c r="B435" s="267" t="s">
        <v>222</v>
      </c>
      <c r="C435" s="268"/>
      <c r="D435" s="268"/>
      <c r="E435" s="268"/>
      <c r="F435" s="269"/>
      <c r="G435" s="202"/>
      <c r="H435" s="202"/>
    </row>
    <row r="436" spans="2:8" ht="12.75">
      <c r="B436" s="246"/>
      <c r="C436" s="242"/>
      <c r="D436" s="247"/>
      <c r="E436" s="247"/>
      <c r="F436" s="248"/>
      <c r="G436" s="204"/>
      <c r="H436" s="204"/>
    </row>
    <row r="437" spans="2:6" ht="25.5">
      <c r="B437" s="224" t="s">
        <v>242</v>
      </c>
      <c r="C437" s="228">
        <f>I112</f>
        <v>3841.77919342303</v>
      </c>
      <c r="D437" s="223" t="s">
        <v>244</v>
      </c>
      <c r="E437" s="229" t="s">
        <v>69</v>
      </c>
      <c r="F437" s="249">
        <f aca="true" t="shared" si="29" ref="F437:F442">E331</f>
        <v>244.1664109597748</v>
      </c>
    </row>
    <row r="438" spans="2:6" ht="12.75">
      <c r="B438" s="216"/>
      <c r="C438" s="250"/>
      <c r="D438" s="232"/>
      <c r="E438" s="231" t="s">
        <v>70</v>
      </c>
      <c r="F438" s="251">
        <f t="shared" si="29"/>
        <v>97.6665643839099</v>
      </c>
    </row>
    <row r="439" spans="2:6" ht="12.75">
      <c r="B439" s="216"/>
      <c r="C439" s="250"/>
      <c r="D439" s="232"/>
      <c r="E439" s="231" t="s">
        <v>34</v>
      </c>
      <c r="F439" s="251">
        <f t="shared" si="29"/>
        <v>24.416641095977475</v>
      </c>
    </row>
    <row r="440" spans="2:6" ht="12.75">
      <c r="B440" s="216"/>
      <c r="C440" s="250"/>
      <c r="D440" s="232"/>
      <c r="E440" s="231" t="s">
        <v>35</v>
      </c>
      <c r="F440" s="251">
        <f t="shared" si="29"/>
        <v>73.24992328793243</v>
      </c>
    </row>
    <row r="441" spans="2:6" ht="25.5">
      <c r="B441" s="216"/>
      <c r="C441" s="250"/>
      <c r="D441" s="232"/>
      <c r="E441" s="231" t="s">
        <v>36</v>
      </c>
      <c r="F441" s="251">
        <f t="shared" si="29"/>
        <v>48.83328219195495</v>
      </c>
    </row>
    <row r="442" spans="2:6" ht="12.75">
      <c r="B442" s="216"/>
      <c r="C442" s="250"/>
      <c r="D442" s="232"/>
      <c r="E442" s="231" t="s">
        <v>37</v>
      </c>
      <c r="F442" s="251">
        <f t="shared" si="29"/>
        <v>48.83328219195495</v>
      </c>
    </row>
    <row r="443" spans="2:6" ht="12.75">
      <c r="B443" s="216"/>
      <c r="C443" s="250"/>
      <c r="D443" s="232"/>
      <c r="E443" s="231" t="s">
        <v>39</v>
      </c>
      <c r="F443" s="251">
        <f>E338</f>
        <v>48.83328219195495</v>
      </c>
    </row>
    <row r="444" spans="2:6" ht="13.5" thickBot="1">
      <c r="B444" s="218"/>
      <c r="C444" s="252"/>
      <c r="D444" s="234"/>
      <c r="E444" s="233" t="s">
        <v>240</v>
      </c>
      <c r="F444" s="253">
        <f>E340</f>
        <v>585.9993863034593</v>
      </c>
    </row>
    <row r="445" spans="2:6" ht="13.5" thickBot="1">
      <c r="B445" s="205"/>
      <c r="C445" s="254"/>
      <c r="D445" s="236"/>
      <c r="E445" s="236"/>
      <c r="F445" s="245"/>
    </row>
    <row r="446" spans="2:8" ht="12.75" customHeight="1">
      <c r="B446" s="267" t="s">
        <v>223</v>
      </c>
      <c r="C446" s="268"/>
      <c r="D446" s="268"/>
      <c r="E446" s="268"/>
      <c r="F446" s="269"/>
      <c r="G446" s="202"/>
      <c r="H446" s="202"/>
    </row>
    <row r="447" spans="2:8" ht="12.75">
      <c r="B447" s="246"/>
      <c r="C447" s="242"/>
      <c r="D447" s="247"/>
      <c r="E447" s="242"/>
      <c r="F447" s="255"/>
      <c r="G447" s="204"/>
      <c r="H447" s="204"/>
    </row>
    <row r="448" spans="2:6" ht="25.5">
      <c r="B448" s="224" t="s">
        <v>242</v>
      </c>
      <c r="C448" s="228">
        <f>J134</f>
        <v>433.84241939430296</v>
      </c>
      <c r="D448" s="223" t="s">
        <v>244</v>
      </c>
      <c r="E448" s="229" t="s">
        <v>69</v>
      </c>
      <c r="F448" s="249">
        <f>G331</f>
        <v>13.786547994085625</v>
      </c>
    </row>
    <row r="449" spans="2:6" ht="12.75">
      <c r="B449" s="216"/>
      <c r="C449" s="250"/>
      <c r="D449" s="232"/>
      <c r="E449" s="231" t="s">
        <v>70</v>
      </c>
      <c r="F449" s="251">
        <f aca="true" t="shared" si="30" ref="F449:F455">G332</f>
        <v>27.57309598817125</v>
      </c>
    </row>
    <row r="450" spans="2:6" ht="12.75">
      <c r="B450" s="216"/>
      <c r="C450" s="250"/>
      <c r="D450" s="232"/>
      <c r="E450" s="231" t="s">
        <v>34</v>
      </c>
      <c r="F450" s="251">
        <f t="shared" si="30"/>
        <v>6.8932739970428125</v>
      </c>
    </row>
    <row r="451" spans="2:6" ht="12.75">
      <c r="B451" s="216"/>
      <c r="C451" s="250"/>
      <c r="D451" s="232"/>
      <c r="E451" s="231" t="s">
        <v>35</v>
      </c>
      <c r="F451" s="251">
        <f t="shared" si="30"/>
        <v>20.67982199112844</v>
      </c>
    </row>
    <row r="452" spans="2:6" ht="25.5">
      <c r="B452" s="216"/>
      <c r="C452" s="250"/>
      <c r="D452" s="232"/>
      <c r="E452" s="231" t="s">
        <v>36</v>
      </c>
      <c r="F452" s="251">
        <f t="shared" si="30"/>
        <v>13.786547994085625</v>
      </c>
    </row>
    <row r="453" spans="2:6" ht="12.75">
      <c r="B453" s="216"/>
      <c r="C453" s="250"/>
      <c r="D453" s="232"/>
      <c r="E453" s="231" t="s">
        <v>37</v>
      </c>
      <c r="F453" s="251">
        <f t="shared" si="30"/>
        <v>13.786547994085625</v>
      </c>
    </row>
    <row r="454" spans="2:6" ht="12.75">
      <c r="B454" s="216"/>
      <c r="C454" s="250"/>
      <c r="D454" s="232"/>
      <c r="E454" s="231" t="s">
        <v>38</v>
      </c>
      <c r="F454" s="251">
        <f t="shared" si="30"/>
        <v>3.4466369985214063</v>
      </c>
    </row>
    <row r="455" spans="2:6" ht="12.75">
      <c r="B455" s="216"/>
      <c r="C455" s="250"/>
      <c r="D455" s="232"/>
      <c r="E455" s="231" t="s">
        <v>39</v>
      </c>
      <c r="F455" s="251">
        <f t="shared" si="30"/>
        <v>10.33991099556422</v>
      </c>
    </row>
    <row r="456" spans="2:6" ht="13.5" thickBot="1">
      <c r="B456" s="218"/>
      <c r="C456" s="252"/>
      <c r="D456" s="234"/>
      <c r="E456" s="233" t="s">
        <v>240</v>
      </c>
      <c r="F456" s="253">
        <f>G340</f>
        <v>110.29238395268501</v>
      </c>
    </row>
    <row r="457" spans="2:6" ht="13.5" thickBot="1">
      <c r="B457" s="205"/>
      <c r="C457" s="254"/>
      <c r="D457" s="236"/>
      <c r="E457" s="236"/>
      <c r="F457" s="245"/>
    </row>
    <row r="458" spans="2:8" ht="12.75" customHeight="1">
      <c r="B458" s="267" t="s">
        <v>224</v>
      </c>
      <c r="C458" s="268"/>
      <c r="D458" s="268"/>
      <c r="E458" s="268"/>
      <c r="F458" s="269"/>
      <c r="G458" s="202"/>
      <c r="H458" s="202"/>
    </row>
    <row r="459" spans="2:8" ht="12.75">
      <c r="B459" s="246"/>
      <c r="C459" s="242"/>
      <c r="D459" s="247"/>
      <c r="E459" s="247"/>
      <c r="F459" s="255"/>
      <c r="G459" s="204"/>
      <c r="H459" s="204"/>
    </row>
    <row r="460" spans="2:6" ht="25.5">
      <c r="B460" s="224" t="s">
        <v>243</v>
      </c>
      <c r="C460" s="228">
        <f>I158</f>
        <v>255.650388268082</v>
      </c>
      <c r="D460" s="223" t="s">
        <v>244</v>
      </c>
      <c r="E460" s="229" t="s">
        <v>69</v>
      </c>
      <c r="F460" s="225">
        <f>E363</f>
        <v>12.782519413404101</v>
      </c>
    </row>
    <row r="461" spans="2:6" ht="12.75">
      <c r="B461" s="216"/>
      <c r="C461" s="250"/>
      <c r="D461" s="232"/>
      <c r="E461" s="231" t="s">
        <v>70</v>
      </c>
      <c r="F461" s="226">
        <f>E364</f>
        <v>25.565038826808202</v>
      </c>
    </row>
    <row r="462" spans="2:6" ht="25.5">
      <c r="B462" s="216"/>
      <c r="C462" s="250"/>
      <c r="D462" s="232"/>
      <c r="E462" s="231" t="s">
        <v>36</v>
      </c>
      <c r="F462" s="226">
        <f>E367</f>
        <v>8.521679608936067</v>
      </c>
    </row>
    <row r="463" spans="2:6" ht="12.75">
      <c r="B463" s="216"/>
      <c r="C463" s="250"/>
      <c r="D463" s="232"/>
      <c r="E463" s="231" t="s">
        <v>37</v>
      </c>
      <c r="F463" s="226">
        <f>E368</f>
        <v>6.3912597067020505</v>
      </c>
    </row>
    <row r="464" spans="2:6" ht="12.75">
      <c r="B464" s="216"/>
      <c r="C464" s="250"/>
      <c r="D464" s="232"/>
      <c r="E464" s="231" t="s">
        <v>38</v>
      </c>
      <c r="F464" s="226">
        <f>E369</f>
        <v>6.3912597067020505</v>
      </c>
    </row>
    <row r="465" spans="2:6" ht="12.75">
      <c r="B465" s="216"/>
      <c r="C465" s="250"/>
      <c r="D465" s="232"/>
      <c r="E465" s="231" t="s">
        <v>39</v>
      </c>
      <c r="F465" s="226">
        <f>E370</f>
        <v>4.260839804468033</v>
      </c>
    </row>
    <row r="466" spans="2:6" ht="13.5" thickBot="1">
      <c r="B466" s="218"/>
      <c r="C466" s="252"/>
      <c r="D466" s="234"/>
      <c r="E466" s="233" t="s">
        <v>240</v>
      </c>
      <c r="F466" s="227">
        <f>E372</f>
        <v>63.912597067020506</v>
      </c>
    </row>
    <row r="467" spans="2:6" ht="13.5" thickBot="1">
      <c r="B467" s="205"/>
      <c r="C467" s="254"/>
      <c r="D467" s="236"/>
      <c r="E467" s="236"/>
      <c r="F467" s="256"/>
    </row>
    <row r="468" spans="2:8" ht="12.75">
      <c r="B468" s="267" t="s">
        <v>227</v>
      </c>
      <c r="C468" s="268"/>
      <c r="D468" s="268"/>
      <c r="E468" s="268"/>
      <c r="F468" s="269"/>
      <c r="G468" s="202"/>
      <c r="H468" s="202"/>
    </row>
    <row r="469" spans="2:8" ht="12.75" customHeight="1">
      <c r="B469" s="246"/>
      <c r="C469" s="242"/>
      <c r="D469" s="247"/>
      <c r="E469" s="247"/>
      <c r="F469" s="248"/>
      <c r="G469" s="204"/>
      <c r="H469" s="204"/>
    </row>
    <row r="470" spans="2:6" ht="38.25">
      <c r="B470" s="224" t="s">
        <v>245</v>
      </c>
      <c r="C470" s="228">
        <f>H183</f>
        <v>497.3246476936532</v>
      </c>
      <c r="D470" s="223" t="s">
        <v>244</v>
      </c>
      <c r="E470" s="229" t="s">
        <v>70</v>
      </c>
      <c r="F470" s="225">
        <f>I332</f>
        <v>16.57748825645511</v>
      </c>
    </row>
    <row r="471" spans="2:6" ht="25.5">
      <c r="B471" s="257"/>
      <c r="C471" s="250"/>
      <c r="D471" s="232"/>
      <c r="E471" s="231" t="s">
        <v>36</v>
      </c>
      <c r="F471" s="226">
        <f>I335</f>
        <v>16.57748825645511</v>
      </c>
    </row>
    <row r="472" spans="2:6" ht="12.75">
      <c r="B472" s="257"/>
      <c r="C472" s="250"/>
      <c r="D472" s="232"/>
      <c r="E472" s="231" t="s">
        <v>37</v>
      </c>
      <c r="F472" s="226">
        <f>I336</f>
        <v>11.051658837636738</v>
      </c>
    </row>
    <row r="473" spans="2:6" ht="12.75">
      <c r="B473" s="257"/>
      <c r="C473" s="250"/>
      <c r="D473" s="232"/>
      <c r="E473" s="231" t="s">
        <v>38</v>
      </c>
      <c r="F473" s="226">
        <f>I337</f>
        <v>11.051658837636738</v>
      </c>
    </row>
    <row r="474" spans="2:6" ht="13.5" thickBot="1">
      <c r="B474" s="243"/>
      <c r="C474" s="252"/>
      <c r="D474" s="234"/>
      <c r="E474" s="233" t="s">
        <v>240</v>
      </c>
      <c r="F474" s="227">
        <f>I340</f>
        <v>55.25829418818369</v>
      </c>
    </row>
    <row r="475" spans="2:6" ht="13.5" thickBot="1">
      <c r="B475" s="236"/>
      <c r="C475" s="254"/>
      <c r="D475" s="236"/>
      <c r="E475" s="236"/>
      <c r="F475" s="256"/>
    </row>
    <row r="476" spans="2:8" ht="12.75">
      <c r="B476" s="267" t="s">
        <v>228</v>
      </c>
      <c r="C476" s="268"/>
      <c r="D476" s="268"/>
      <c r="E476" s="268"/>
      <c r="F476" s="269"/>
      <c r="G476" s="202"/>
      <c r="H476" s="202"/>
    </row>
    <row r="477" spans="2:8" ht="12.75" customHeight="1">
      <c r="B477" s="246"/>
      <c r="C477" s="242"/>
      <c r="D477" s="247"/>
      <c r="E477" s="247"/>
      <c r="F477" s="248"/>
      <c r="G477" s="204"/>
      <c r="H477" s="204"/>
    </row>
    <row r="478" spans="2:6" ht="38.25">
      <c r="B478" s="224" t="s">
        <v>229</v>
      </c>
      <c r="C478" s="228">
        <f>C295</f>
        <v>39</v>
      </c>
      <c r="D478" s="223" t="s">
        <v>244</v>
      </c>
      <c r="E478" s="229" t="s">
        <v>69</v>
      </c>
      <c r="F478" s="225">
        <f aca="true" t="shared" si="31" ref="F478:F485">K331</f>
        <v>0</v>
      </c>
    </row>
    <row r="479" spans="2:6" ht="12.75">
      <c r="B479" s="257"/>
      <c r="C479" s="231"/>
      <c r="D479" s="232"/>
      <c r="E479" s="231" t="s">
        <v>70</v>
      </c>
      <c r="F479" s="226">
        <f t="shared" si="31"/>
        <v>2.08</v>
      </c>
    </row>
    <row r="480" spans="2:6" ht="12.75">
      <c r="B480" s="246"/>
      <c r="C480" s="258"/>
      <c r="D480" s="259"/>
      <c r="E480" s="231" t="s">
        <v>34</v>
      </c>
      <c r="F480" s="226">
        <f t="shared" si="31"/>
        <v>0</v>
      </c>
    </row>
    <row r="481" spans="2:6" ht="12.75">
      <c r="B481" s="246"/>
      <c r="C481" s="258"/>
      <c r="D481" s="259"/>
      <c r="E481" s="231" t="s">
        <v>35</v>
      </c>
      <c r="F481" s="226">
        <f t="shared" si="31"/>
        <v>0</v>
      </c>
    </row>
    <row r="482" spans="2:6" ht="25.5">
      <c r="B482" s="246"/>
      <c r="C482" s="258"/>
      <c r="D482" s="259"/>
      <c r="E482" s="231" t="s">
        <v>36</v>
      </c>
      <c r="F482" s="226">
        <f t="shared" si="31"/>
        <v>2.08</v>
      </c>
    </row>
    <row r="483" spans="2:6" ht="12.75">
      <c r="B483" s="246"/>
      <c r="C483" s="258"/>
      <c r="D483" s="259"/>
      <c r="E483" s="231" t="s">
        <v>37</v>
      </c>
      <c r="F483" s="226">
        <f t="shared" si="31"/>
        <v>2.08</v>
      </c>
    </row>
    <row r="484" spans="2:6" ht="12.75">
      <c r="B484" s="246"/>
      <c r="C484" s="258"/>
      <c r="D484" s="259"/>
      <c r="E484" s="231" t="s">
        <v>38</v>
      </c>
      <c r="F484" s="226">
        <f t="shared" si="31"/>
        <v>2.08</v>
      </c>
    </row>
    <row r="485" spans="2:6" ht="12.75">
      <c r="B485" s="246"/>
      <c r="C485" s="258"/>
      <c r="D485" s="259"/>
      <c r="E485" s="231" t="s">
        <v>39</v>
      </c>
      <c r="F485" s="226">
        <f t="shared" si="31"/>
        <v>0</v>
      </c>
    </row>
    <row r="486" spans="2:6" ht="13.5" thickBot="1">
      <c r="B486" s="260"/>
      <c r="C486" s="261"/>
      <c r="D486" s="262"/>
      <c r="E486" s="233" t="s">
        <v>240</v>
      </c>
      <c r="F486" s="227">
        <f>K340</f>
        <v>8.32</v>
      </c>
    </row>
    <row r="488" spans="5:6" ht="12.75">
      <c r="E488" s="201"/>
      <c r="F488" s="206"/>
    </row>
  </sheetData>
  <sheetProtection password="DEA3" sheet="1" objects="1" scenarios="1"/>
  <mergeCells count="12">
    <mergeCell ref="B446:F446"/>
    <mergeCell ref="B458:F458"/>
    <mergeCell ref="B468:F468"/>
    <mergeCell ref="B476:F476"/>
    <mergeCell ref="B412:C412"/>
    <mergeCell ref="B415:F415"/>
    <mergeCell ref="B427:F427"/>
    <mergeCell ref="B435:F435"/>
    <mergeCell ref="B406:F406"/>
    <mergeCell ref="B408:D408"/>
    <mergeCell ref="B409:E409"/>
    <mergeCell ref="B411:E4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87"/>
  <sheetViews>
    <sheetView zoomScale="70" zoomScaleNormal="70" zoomScaleSheetLayoutView="75" workbookViewId="0" topLeftCell="A93">
      <selection activeCell="E11" sqref="E11"/>
    </sheetView>
  </sheetViews>
  <sheetFormatPr defaultColWidth="9.140625" defaultRowHeight="12.75"/>
  <cols>
    <col min="1" max="1" width="9.140625" style="5" customWidth="1"/>
    <col min="2" max="14" width="12.7109375" style="5" customWidth="1"/>
    <col min="15" max="16384" width="9.140625" style="5" customWidth="1"/>
  </cols>
  <sheetData>
    <row r="1" spans="1:8" ht="19.5" customHeight="1">
      <c r="A1" s="3" t="s">
        <v>99</v>
      </c>
      <c r="B1" s="4"/>
      <c r="C1" s="4"/>
      <c r="D1" s="4"/>
      <c r="E1" s="4"/>
      <c r="F1" s="4"/>
      <c r="G1" s="4"/>
      <c r="H1" s="4"/>
    </row>
    <row r="2" spans="1:8" ht="18">
      <c r="A2" s="3" t="s">
        <v>100</v>
      </c>
      <c r="B2" s="4"/>
      <c r="C2" s="4"/>
      <c r="D2" s="4"/>
      <c r="E2" s="4"/>
      <c r="F2" s="3" t="s">
        <v>192</v>
      </c>
      <c r="G2" s="3"/>
      <c r="H2" s="4"/>
    </row>
    <row r="3" ht="13.5" thickBot="1"/>
    <row r="4" spans="1:4" ht="12.75">
      <c r="A4" s="7" t="s">
        <v>0</v>
      </c>
      <c r="B4" s="8" t="s">
        <v>152</v>
      </c>
      <c r="C4" s="9"/>
      <c r="D4" s="10"/>
    </row>
    <row r="5" spans="2:4" ht="12.75">
      <c r="B5" s="11"/>
      <c r="C5" s="12"/>
      <c r="D5" s="13"/>
    </row>
    <row r="6" spans="2:4" ht="12.75">
      <c r="B6" s="14"/>
      <c r="C6" s="207">
        <v>4524335</v>
      </c>
      <c r="D6" s="13"/>
    </row>
    <row r="7" spans="2:4" ht="13.5" thickBot="1">
      <c r="B7" s="15"/>
      <c r="C7" s="16"/>
      <c r="D7" s="17"/>
    </row>
    <row r="8" ht="13.5" thickBot="1"/>
    <row r="9" spans="2:5" ht="12.75">
      <c r="B9" s="8" t="s">
        <v>1</v>
      </c>
      <c r="C9" s="9"/>
      <c r="D9" s="9"/>
      <c r="E9" s="10"/>
    </row>
    <row r="10" spans="2:5" ht="12.75">
      <c r="B10" s="14"/>
      <c r="C10" s="12"/>
      <c r="D10" s="18" t="s">
        <v>2</v>
      </c>
      <c r="E10" s="19" t="s">
        <v>3</v>
      </c>
    </row>
    <row r="11" spans="2:8" ht="12.75">
      <c r="B11" s="14" t="s">
        <v>153</v>
      </c>
      <c r="C11" s="12"/>
      <c r="D11" s="18">
        <f>+E11/C6*100</f>
        <v>37.2</v>
      </c>
      <c r="E11" s="213">
        <v>1683052.62</v>
      </c>
      <c r="F11" s="20"/>
      <c r="H11" s="117"/>
    </row>
    <row r="12" spans="2:8" ht="13.5" thickBot="1">
      <c r="B12" s="15" t="s">
        <v>154</v>
      </c>
      <c r="C12" s="16"/>
      <c r="D12" s="115">
        <f>+E12/C6*100</f>
        <v>62.8</v>
      </c>
      <c r="E12" s="215">
        <f>+C6-E11</f>
        <v>2841282.38</v>
      </c>
      <c r="H12" s="117"/>
    </row>
    <row r="13" spans="2:5" ht="12.75">
      <c r="B13" s="12"/>
      <c r="C13" s="12"/>
      <c r="D13" s="18"/>
      <c r="E13" s="21"/>
    </row>
    <row r="14" ht="13.5" thickBot="1">
      <c r="B14" s="12"/>
    </row>
    <row r="15" spans="1:10" ht="15" customHeight="1">
      <c r="A15" s="7" t="s">
        <v>4</v>
      </c>
      <c r="B15" s="22" t="s">
        <v>103</v>
      </c>
      <c r="C15" s="9"/>
      <c r="D15" s="9"/>
      <c r="E15" s="9"/>
      <c r="F15" s="9"/>
      <c r="G15" s="9"/>
      <c r="H15" s="10"/>
      <c r="I15" s="12"/>
      <c r="J15" s="12"/>
    </row>
    <row r="16" spans="2:10" ht="12.75">
      <c r="B16" s="11" t="s">
        <v>108</v>
      </c>
      <c r="C16" s="12"/>
      <c r="D16" s="23" t="s">
        <v>5</v>
      </c>
      <c r="E16" s="24" t="s">
        <v>77</v>
      </c>
      <c r="F16" s="23" t="s">
        <v>6</v>
      </c>
      <c r="G16" s="23" t="s">
        <v>13</v>
      </c>
      <c r="H16" s="25" t="s">
        <v>51</v>
      </c>
      <c r="I16" s="26"/>
      <c r="J16" s="12"/>
    </row>
    <row r="17" spans="2:10" ht="12.75">
      <c r="B17" s="11"/>
      <c r="C17" s="12"/>
      <c r="D17" s="27" t="s">
        <v>7</v>
      </c>
      <c r="E17" s="28" t="s">
        <v>78</v>
      </c>
      <c r="F17" s="27" t="s">
        <v>8</v>
      </c>
      <c r="G17" s="27" t="s">
        <v>52</v>
      </c>
      <c r="H17" s="29" t="s">
        <v>54</v>
      </c>
      <c r="I17" s="26"/>
      <c r="J17" s="12"/>
    </row>
    <row r="18" spans="2:10" ht="12.75">
      <c r="B18" s="11"/>
      <c r="C18" s="12"/>
      <c r="D18" s="27" t="s">
        <v>9</v>
      </c>
      <c r="E18" s="30" t="s">
        <v>81</v>
      </c>
      <c r="F18" s="27" t="s">
        <v>10</v>
      </c>
      <c r="G18" s="31"/>
      <c r="H18" s="32"/>
      <c r="I18" s="26"/>
      <c r="J18" s="12"/>
    </row>
    <row r="19" spans="2:10" ht="12.75">
      <c r="B19" s="14" t="s">
        <v>85</v>
      </c>
      <c r="C19" s="12"/>
      <c r="D19" s="213">
        <v>5</v>
      </c>
      <c r="E19" s="33">
        <f>(D19/($D$19+$D$20+$D$21+$D$22+$D$23+$D$25+$D$27+$D$28+$D$29+$D$30+$D$31+$D$32)*(17-($E$24+$E$26)))</f>
        <v>1.24</v>
      </c>
      <c r="F19" s="34">
        <f>(E19/100)*E11</f>
        <v>20869.852488</v>
      </c>
      <c r="G19" s="34">
        <f>(F19*30/100)</f>
        <v>6260.9557464</v>
      </c>
      <c r="H19" s="35">
        <f aca="true" t="shared" si="0" ref="H19:H32">(F19*100/100)</f>
        <v>20869.852488</v>
      </c>
      <c r="I19" s="36"/>
      <c r="J19" s="12"/>
    </row>
    <row r="20" spans="2:10" ht="12.75">
      <c r="B20" s="14" t="s">
        <v>86</v>
      </c>
      <c r="C20" s="12"/>
      <c r="D20" s="213">
        <v>4</v>
      </c>
      <c r="E20" s="33">
        <f>(D20/($D$19+$D$20+$D$21+$D$22+$D$23+$D$25+$D$27+$D$28+$D$29+$D$30+$D$31+$D$32)*(17-($E$24+$E$26)))</f>
        <v>0.992</v>
      </c>
      <c r="F20" s="34">
        <f>(E20/100)*E11</f>
        <v>16695.8819904</v>
      </c>
      <c r="G20" s="34">
        <f>(F20*20/100)</f>
        <v>3339.17639808</v>
      </c>
      <c r="H20" s="35">
        <f t="shared" si="0"/>
        <v>16695.8819904</v>
      </c>
      <c r="I20" s="18"/>
      <c r="J20" s="12"/>
    </row>
    <row r="21" spans="2:10" ht="12.75">
      <c r="B21" s="14" t="s">
        <v>87</v>
      </c>
      <c r="C21" s="12"/>
      <c r="D21" s="213">
        <v>6</v>
      </c>
      <c r="E21" s="33">
        <f>(D21/($D$19+$D$20+$D$21+$D$22+$D$23+$D$25+$D$27+$D$28+$D$29+$D$30+$D$31+$D$32)*(17-($E$24+$E$26)))</f>
        <v>1.488</v>
      </c>
      <c r="F21" s="34">
        <f>(E21/100)*E11</f>
        <v>25043.8229856</v>
      </c>
      <c r="G21" s="34">
        <f>(F21*20/100)</f>
        <v>5008.76459712</v>
      </c>
      <c r="H21" s="35">
        <f t="shared" si="0"/>
        <v>25043.8229856</v>
      </c>
      <c r="I21" s="18"/>
      <c r="J21" s="12"/>
    </row>
    <row r="22" spans="2:10" ht="12.75">
      <c r="B22" s="14" t="s">
        <v>88</v>
      </c>
      <c r="C22" s="12"/>
      <c r="D22" s="213">
        <v>5</v>
      </c>
      <c r="E22" s="33">
        <f>(D22/($D$19+$D$20+$D$21+$D$22+$D$23+$D$25+$D$27+$D$28+$D$29+$D$30+$D$31+$D$32)*(17-($E$24+$E$26)))</f>
        <v>1.24</v>
      </c>
      <c r="F22" s="34">
        <f>(E22/100)*E11</f>
        <v>20869.852488</v>
      </c>
      <c r="G22" s="34">
        <f>(F22*10/100)</f>
        <v>2086.9852488</v>
      </c>
      <c r="H22" s="35">
        <f t="shared" si="0"/>
        <v>20869.852488</v>
      </c>
      <c r="I22" s="18"/>
      <c r="J22" s="12"/>
    </row>
    <row r="23" spans="2:10" ht="12.75">
      <c r="B23" s="14" t="s">
        <v>89</v>
      </c>
      <c r="C23" s="12"/>
      <c r="D23" s="213">
        <v>4</v>
      </c>
      <c r="E23" s="33">
        <f>(D23/($D$19+$D$20+$D$21+$D$22+$D$23+$D$25+$D$27+$D$28+$D$29+$D$30+$D$31+$D$32)*(17-($E$24+$E$26)))</f>
        <v>0.992</v>
      </c>
      <c r="F23" s="34">
        <f>(E23/100)*E11</f>
        <v>16695.8819904</v>
      </c>
      <c r="G23" s="34">
        <f>(F23*10/100)</f>
        <v>1669.58819904</v>
      </c>
      <c r="H23" s="35">
        <f t="shared" si="0"/>
        <v>16695.8819904</v>
      </c>
      <c r="I23" s="18"/>
      <c r="J23" s="12"/>
    </row>
    <row r="24" spans="2:10" ht="12.75">
      <c r="B24" s="14" t="s">
        <v>90</v>
      </c>
      <c r="C24" s="12"/>
      <c r="D24" s="213">
        <v>0.5</v>
      </c>
      <c r="E24" s="33">
        <f>(D24*1)</f>
        <v>0.5</v>
      </c>
      <c r="F24" s="34">
        <f>(E24/100)*E11</f>
        <v>8415.2631</v>
      </c>
      <c r="G24" s="34">
        <f>(F24*50/100)</f>
        <v>4207.63155</v>
      </c>
      <c r="H24" s="35">
        <f t="shared" si="0"/>
        <v>8415.2631</v>
      </c>
      <c r="I24" s="18"/>
      <c r="J24" s="12"/>
    </row>
    <row r="25" spans="2:10" ht="12.75">
      <c r="B25" s="14" t="s">
        <v>91</v>
      </c>
      <c r="C25" s="12"/>
      <c r="D25" s="213">
        <v>8</v>
      </c>
      <c r="E25" s="33">
        <f>(D25/($D$19+$D$20+$D$21+$D$22+$D$23+$D$25+$D$27+$D$28+$D$29+$D$30+$D$31+$D$32)*(17-($E$24+$E$26)))</f>
        <v>1.984</v>
      </c>
      <c r="F25" s="34">
        <f>(E25/100)*E11</f>
        <v>33391.7639808</v>
      </c>
      <c r="G25" s="34">
        <f>(F25*30/100)</f>
        <v>10017.52919424</v>
      </c>
      <c r="H25" s="35">
        <f t="shared" si="0"/>
        <v>33391.7639808</v>
      </c>
      <c r="I25" s="18"/>
      <c r="J25" s="12"/>
    </row>
    <row r="26" spans="2:10" ht="12.75">
      <c r="B26" s="14" t="s">
        <v>92</v>
      </c>
      <c r="C26" s="12"/>
      <c r="D26" s="213">
        <v>1</v>
      </c>
      <c r="E26" s="33">
        <f>(D26*1)</f>
        <v>1</v>
      </c>
      <c r="F26" s="34">
        <f>(E26/100)*E11</f>
        <v>16830.5262</v>
      </c>
      <c r="G26" s="34">
        <f>(F26*50/100)</f>
        <v>8415.2631</v>
      </c>
      <c r="H26" s="35">
        <f t="shared" si="0"/>
        <v>16830.5262</v>
      </c>
      <c r="I26" s="18"/>
      <c r="J26" s="12"/>
    </row>
    <row r="27" spans="2:10" ht="12.75">
      <c r="B27" s="14" t="s">
        <v>126</v>
      </c>
      <c r="C27" s="12"/>
      <c r="D27" s="213">
        <v>0.5</v>
      </c>
      <c r="E27" s="33">
        <f aca="true" t="shared" si="1" ref="E27:E32">(D27/($D$19+$D$20+$D$21+$D$22+$D$23+$D$25+$D$27+$D$28+$D$29+$D$30+$D$31+$D$32)*(17-($E$24+$E$26)))</f>
        <v>0.124</v>
      </c>
      <c r="F27" s="34">
        <f>(E27/100)*E12</f>
        <v>3523.1901512</v>
      </c>
      <c r="G27" s="34">
        <f>(F27*10/100)</f>
        <v>352.31901511999996</v>
      </c>
      <c r="H27" s="35">
        <f t="shared" si="0"/>
        <v>3523.1901512</v>
      </c>
      <c r="I27" s="18"/>
      <c r="J27" s="12"/>
    </row>
    <row r="28" spans="2:10" ht="12.75">
      <c r="B28" s="14" t="s">
        <v>93</v>
      </c>
      <c r="C28" s="12"/>
      <c r="D28" s="213">
        <v>3</v>
      </c>
      <c r="E28" s="33">
        <f t="shared" si="1"/>
        <v>0.744</v>
      </c>
      <c r="F28" s="34">
        <f>(E28/100)*E11</f>
        <v>12521.9114928</v>
      </c>
      <c r="G28" s="34">
        <f>(F28*10/100)</f>
        <v>1252.19114928</v>
      </c>
      <c r="H28" s="35">
        <f t="shared" si="0"/>
        <v>12521.9114928</v>
      </c>
      <c r="I28" s="18"/>
      <c r="J28" s="12"/>
    </row>
    <row r="29" spans="2:9" ht="12.75">
      <c r="B29" s="14" t="s">
        <v>94</v>
      </c>
      <c r="C29" s="12"/>
      <c r="D29" s="213">
        <v>3</v>
      </c>
      <c r="E29" s="33">
        <f t="shared" si="1"/>
        <v>0.744</v>
      </c>
      <c r="F29" s="34">
        <f>(E29/100)*$E$11</f>
        <v>12521.9114928</v>
      </c>
      <c r="G29" s="34">
        <f>(F29*10/100)</f>
        <v>1252.19114928</v>
      </c>
      <c r="H29" s="35">
        <f t="shared" si="0"/>
        <v>12521.9114928</v>
      </c>
      <c r="I29" s="12"/>
    </row>
    <row r="30" spans="2:9" ht="12.75">
      <c r="B30" s="14" t="s">
        <v>95</v>
      </c>
      <c r="C30" s="12"/>
      <c r="D30" s="213">
        <v>5</v>
      </c>
      <c r="E30" s="33">
        <f t="shared" si="1"/>
        <v>1.24</v>
      </c>
      <c r="F30" s="34">
        <f>(E30/100)*$E$11</f>
        <v>20869.852488</v>
      </c>
      <c r="G30" s="34">
        <f>(F30*10/100)</f>
        <v>2086.9852488</v>
      </c>
      <c r="H30" s="35">
        <f t="shared" si="0"/>
        <v>20869.852488</v>
      </c>
      <c r="I30" s="12"/>
    </row>
    <row r="31" spans="2:9" ht="12.75">
      <c r="B31" s="14" t="s">
        <v>96</v>
      </c>
      <c r="C31" s="12"/>
      <c r="D31" s="213">
        <v>11</v>
      </c>
      <c r="E31" s="33">
        <f t="shared" si="1"/>
        <v>2.7279999999999998</v>
      </c>
      <c r="F31" s="34">
        <f>(E31/100)*$E$11</f>
        <v>45913.6754736</v>
      </c>
      <c r="G31" s="34">
        <f>(F31*10/100)</f>
        <v>4591.36754736</v>
      </c>
      <c r="H31" s="35">
        <f t="shared" si="0"/>
        <v>45913.6754736</v>
      </c>
      <c r="I31" s="12"/>
    </row>
    <row r="32" spans="2:9" ht="12.75">
      <c r="B32" s="14" t="s">
        <v>147</v>
      </c>
      <c r="C32" s="12"/>
      <c r="D32" s="213">
        <v>8</v>
      </c>
      <c r="E32" s="33">
        <f t="shared" si="1"/>
        <v>1.984</v>
      </c>
      <c r="F32" s="34">
        <f>(E32/100)*$E$11</f>
        <v>33391.7639808</v>
      </c>
      <c r="G32" s="34">
        <f>(F32*20/100)</f>
        <v>6678.35279616</v>
      </c>
      <c r="H32" s="35">
        <f t="shared" si="0"/>
        <v>33391.7639808</v>
      </c>
      <c r="I32" s="12"/>
    </row>
    <row r="33" spans="2:12" ht="13.5" thickBot="1">
      <c r="B33" s="37" t="s">
        <v>3</v>
      </c>
      <c r="C33" s="38"/>
      <c r="D33" s="39">
        <f>SUM(D19:D32)</f>
        <v>64</v>
      </c>
      <c r="E33" s="40">
        <f>SUM(E19:E32)</f>
        <v>17</v>
      </c>
      <c r="F33" s="41">
        <f>SUM(F19:F32)</f>
        <v>287555.15030239994</v>
      </c>
      <c r="G33" s="41">
        <f>SUM(G19:G32)</f>
        <v>57219.300939680004</v>
      </c>
      <c r="H33" s="41">
        <f>SUM(H19:H32)</f>
        <v>287555.15030239994</v>
      </c>
      <c r="I33" s="42"/>
      <c r="J33" s="12"/>
      <c r="K33" s="12"/>
      <c r="L33" s="12"/>
    </row>
    <row r="34" spans="2:8" ht="12.75">
      <c r="B34" s="43" t="s">
        <v>98</v>
      </c>
      <c r="C34" s="12"/>
      <c r="D34" s="12"/>
      <c r="E34" s="18"/>
      <c r="F34" s="44"/>
      <c r="G34" s="18"/>
      <c r="H34" s="44"/>
    </row>
    <row r="35" spans="2:8" ht="12.75">
      <c r="B35" s="43" t="s">
        <v>47</v>
      </c>
      <c r="C35" s="12"/>
      <c r="D35" s="12"/>
      <c r="E35" s="18"/>
      <c r="F35" s="44"/>
      <c r="G35" s="18"/>
      <c r="H35" s="44"/>
    </row>
    <row r="36" spans="2:8" ht="12.75">
      <c r="B36" s="43" t="s">
        <v>53</v>
      </c>
      <c r="C36" s="12"/>
      <c r="D36" s="12"/>
      <c r="E36" s="18"/>
      <c r="F36" s="44"/>
      <c r="G36" s="18"/>
      <c r="H36" s="44"/>
    </row>
    <row r="37" spans="2:8" ht="12.75">
      <c r="B37" s="43" t="s">
        <v>128</v>
      </c>
      <c r="C37" s="12"/>
      <c r="D37" s="12"/>
      <c r="E37" s="18"/>
      <c r="F37" s="44"/>
      <c r="G37" s="18"/>
      <c r="H37" s="44"/>
    </row>
    <row r="38" spans="2:8" ht="12.75">
      <c r="B38" s="43" t="s">
        <v>127</v>
      </c>
      <c r="C38" s="12"/>
      <c r="D38" s="12"/>
      <c r="E38" s="18"/>
      <c r="F38" s="44"/>
      <c r="G38" s="18"/>
      <c r="H38" s="44"/>
    </row>
    <row r="39" spans="2:8" ht="12.75">
      <c r="B39" s="43" t="s">
        <v>148</v>
      </c>
      <c r="C39" s="12"/>
      <c r="D39" s="12"/>
      <c r="E39" s="18"/>
      <c r="F39" s="44"/>
      <c r="G39" s="18"/>
      <c r="H39" s="44"/>
    </row>
    <row r="40" spans="2:8" ht="12.75">
      <c r="B40" s="43" t="s">
        <v>97</v>
      </c>
      <c r="C40" s="12"/>
      <c r="D40" s="12"/>
      <c r="E40" s="18"/>
      <c r="F40" s="44"/>
      <c r="G40" s="18"/>
      <c r="H40" s="44"/>
    </row>
    <row r="41" spans="2:8" ht="12.75">
      <c r="B41" s="43" t="s">
        <v>82</v>
      </c>
      <c r="C41" s="12"/>
      <c r="D41" s="12"/>
      <c r="E41" s="18"/>
      <c r="F41" s="44"/>
      <c r="G41" s="18"/>
      <c r="H41" s="44"/>
    </row>
    <row r="42" spans="2:8" ht="12.75">
      <c r="B42" s="45"/>
      <c r="C42" s="45"/>
      <c r="D42" s="45"/>
      <c r="E42" s="18"/>
      <c r="F42" s="44"/>
      <c r="G42" s="18"/>
      <c r="H42" s="44"/>
    </row>
    <row r="43" spans="2:8" ht="12.75">
      <c r="B43" s="43"/>
      <c r="C43" s="12"/>
      <c r="D43" s="12"/>
      <c r="E43" s="18"/>
      <c r="F43" s="44"/>
      <c r="G43" s="18"/>
      <c r="H43" s="44"/>
    </row>
    <row r="44" spans="1:10" ht="15" customHeight="1" thickBot="1">
      <c r="A44" s="7" t="s">
        <v>11</v>
      </c>
      <c r="B44" s="46" t="s">
        <v>235</v>
      </c>
      <c r="C44" s="47"/>
      <c r="D44" s="47"/>
      <c r="E44" s="47"/>
      <c r="F44" s="47"/>
      <c r="G44" s="47"/>
      <c r="H44" s="47"/>
      <c r="I44" s="47"/>
      <c r="J44" s="47"/>
    </row>
    <row r="45" spans="1:10" ht="15" customHeight="1">
      <c r="A45" s="48"/>
      <c r="B45" s="22" t="s">
        <v>101</v>
      </c>
      <c r="C45" s="9"/>
      <c r="D45" s="9"/>
      <c r="E45" s="9"/>
      <c r="F45" s="9"/>
      <c r="G45" s="9"/>
      <c r="H45" s="9"/>
      <c r="I45" s="9"/>
      <c r="J45" s="10"/>
    </row>
    <row r="46" spans="1:10" ht="15" customHeight="1">
      <c r="A46" s="48"/>
      <c r="B46" s="49" t="s">
        <v>149</v>
      </c>
      <c r="C46" s="50"/>
      <c r="D46" s="50"/>
      <c r="E46" s="50"/>
      <c r="F46" s="50"/>
      <c r="G46" s="50"/>
      <c r="H46" s="50"/>
      <c r="I46" s="50"/>
      <c r="J46" s="51"/>
    </row>
    <row r="47" spans="1:10" ht="12.75" customHeight="1" thickBot="1">
      <c r="A47" s="48"/>
      <c r="B47" s="11" t="s">
        <v>48</v>
      </c>
      <c r="C47" s="43"/>
      <c r="D47" s="52" t="s">
        <v>56</v>
      </c>
      <c r="E47" s="53"/>
      <c r="F47" s="27" t="s">
        <v>73</v>
      </c>
      <c r="G47" s="54" t="s">
        <v>61</v>
      </c>
      <c r="H47" s="55"/>
      <c r="I47" s="54" t="s">
        <v>62</v>
      </c>
      <c r="J47" s="56"/>
    </row>
    <row r="48" spans="1:10" ht="12.75" customHeight="1">
      <c r="A48" s="48"/>
      <c r="B48" s="11"/>
      <c r="C48" s="43"/>
      <c r="D48" s="57" t="s">
        <v>13</v>
      </c>
      <c r="E48" s="26" t="s">
        <v>51</v>
      </c>
      <c r="F48" s="27" t="s">
        <v>76</v>
      </c>
      <c r="G48" s="58" t="s">
        <v>13</v>
      </c>
      <c r="H48" s="26" t="s">
        <v>51</v>
      </c>
      <c r="I48" s="58" t="s">
        <v>13</v>
      </c>
      <c r="J48" s="59" t="s">
        <v>51</v>
      </c>
    </row>
    <row r="49" spans="1:10" ht="12.75" customHeight="1">
      <c r="A49" s="48"/>
      <c r="B49" s="11"/>
      <c r="C49" s="43"/>
      <c r="D49" s="58" t="s">
        <v>49</v>
      </c>
      <c r="E49" s="26" t="s">
        <v>50</v>
      </c>
      <c r="F49" s="60"/>
      <c r="G49" s="57" t="s">
        <v>50</v>
      </c>
      <c r="H49" s="26" t="s">
        <v>50</v>
      </c>
      <c r="I49" s="57" t="s">
        <v>50</v>
      </c>
      <c r="J49" s="59" t="s">
        <v>50</v>
      </c>
    </row>
    <row r="50" spans="1:10" ht="12.75" customHeight="1">
      <c r="A50" s="48"/>
      <c r="B50" s="14" t="s">
        <v>85</v>
      </c>
      <c r="C50" s="12"/>
      <c r="D50" s="61">
        <f>($G$19)</f>
        <v>6260.9557464</v>
      </c>
      <c r="E50" s="62">
        <f>($H$19)</f>
        <v>20869.852488</v>
      </c>
      <c r="F50" s="213">
        <v>0</v>
      </c>
      <c r="G50" s="61">
        <f aca="true" t="shared" si="2" ref="G50:G63">(D50*F50)</f>
        <v>0</v>
      </c>
      <c r="H50" s="63">
        <f aca="true" t="shared" si="3" ref="H50:H63">(E50*F50)</f>
        <v>0</v>
      </c>
      <c r="I50" s="61">
        <f aca="true" t="shared" si="4" ref="I50:J63">(G50/264)</f>
        <v>0</v>
      </c>
      <c r="J50" s="64">
        <f t="shared" si="4"/>
        <v>0</v>
      </c>
    </row>
    <row r="51" spans="1:10" ht="12.75" customHeight="1">
      <c r="A51" s="48"/>
      <c r="B51" s="14" t="s">
        <v>86</v>
      </c>
      <c r="C51" s="12"/>
      <c r="D51" s="61">
        <f>($G$20)</f>
        <v>3339.17639808</v>
      </c>
      <c r="E51" s="62">
        <f>($H$20)</f>
        <v>16695.8819904</v>
      </c>
      <c r="F51" s="213">
        <v>0</v>
      </c>
      <c r="G51" s="61">
        <f t="shared" si="2"/>
        <v>0</v>
      </c>
      <c r="H51" s="63">
        <f t="shared" si="3"/>
        <v>0</v>
      </c>
      <c r="I51" s="61">
        <f t="shared" si="4"/>
        <v>0</v>
      </c>
      <c r="J51" s="64">
        <f t="shared" si="4"/>
        <v>0</v>
      </c>
    </row>
    <row r="52" spans="1:10" ht="12.75" customHeight="1">
      <c r="A52" s="48"/>
      <c r="B52" s="14" t="s">
        <v>87</v>
      </c>
      <c r="C52" s="12"/>
      <c r="D52" s="61">
        <f>($G$21)</f>
        <v>5008.76459712</v>
      </c>
      <c r="E52" s="62">
        <f>($H$21)</f>
        <v>25043.8229856</v>
      </c>
      <c r="F52" s="213">
        <v>0</v>
      </c>
      <c r="G52" s="61">
        <f t="shared" si="2"/>
        <v>0</v>
      </c>
      <c r="H52" s="62">
        <f t="shared" si="3"/>
        <v>0</v>
      </c>
      <c r="I52" s="61">
        <f t="shared" si="4"/>
        <v>0</v>
      </c>
      <c r="J52" s="64">
        <f t="shared" si="4"/>
        <v>0</v>
      </c>
    </row>
    <row r="53" spans="1:10" ht="12.75" customHeight="1">
      <c r="A53" s="48"/>
      <c r="B53" s="14" t="s">
        <v>88</v>
      </c>
      <c r="C53" s="12"/>
      <c r="D53" s="61">
        <f>($G$22)</f>
        <v>2086.9852488</v>
      </c>
      <c r="E53" s="62">
        <f>($H$22)</f>
        <v>20869.852488</v>
      </c>
      <c r="F53" s="213">
        <v>0</v>
      </c>
      <c r="G53" s="61">
        <f t="shared" si="2"/>
        <v>0</v>
      </c>
      <c r="H53" s="62">
        <f t="shared" si="3"/>
        <v>0</v>
      </c>
      <c r="I53" s="61">
        <f t="shared" si="4"/>
        <v>0</v>
      </c>
      <c r="J53" s="64">
        <f t="shared" si="4"/>
        <v>0</v>
      </c>
    </row>
    <row r="54" spans="1:10" ht="12.75" customHeight="1">
      <c r="A54" s="48"/>
      <c r="B54" s="14" t="s">
        <v>89</v>
      </c>
      <c r="C54" s="12"/>
      <c r="D54" s="61">
        <f>($G$23)</f>
        <v>1669.58819904</v>
      </c>
      <c r="E54" s="62">
        <f>($H$23)</f>
        <v>16695.8819904</v>
      </c>
      <c r="F54" s="213">
        <v>0</v>
      </c>
      <c r="G54" s="61">
        <f t="shared" si="2"/>
        <v>0</v>
      </c>
      <c r="H54" s="62">
        <f t="shared" si="3"/>
        <v>0</v>
      </c>
      <c r="I54" s="61">
        <f t="shared" si="4"/>
        <v>0</v>
      </c>
      <c r="J54" s="64">
        <f t="shared" si="4"/>
        <v>0</v>
      </c>
    </row>
    <row r="55" spans="1:10" ht="12.75" customHeight="1">
      <c r="A55" s="48"/>
      <c r="B55" s="14" t="s">
        <v>90</v>
      </c>
      <c r="C55" s="12"/>
      <c r="D55" s="61">
        <f>($G$24)</f>
        <v>4207.63155</v>
      </c>
      <c r="E55" s="62">
        <f>($H$24)</f>
        <v>8415.2631</v>
      </c>
      <c r="F55" s="213">
        <v>2</v>
      </c>
      <c r="G55" s="61">
        <f t="shared" si="2"/>
        <v>8415.2631</v>
      </c>
      <c r="H55" s="62">
        <f t="shared" si="3"/>
        <v>16830.5262</v>
      </c>
      <c r="I55" s="61">
        <f t="shared" si="4"/>
        <v>31.875996590909093</v>
      </c>
      <c r="J55" s="64">
        <f t="shared" si="4"/>
        <v>63.751993181818186</v>
      </c>
    </row>
    <row r="56" spans="1:10" ht="12.75" customHeight="1">
      <c r="A56" s="48"/>
      <c r="B56" s="14" t="s">
        <v>91</v>
      </c>
      <c r="C56" s="12"/>
      <c r="D56" s="61">
        <f>($G$25)</f>
        <v>10017.52919424</v>
      </c>
      <c r="E56" s="62">
        <f>($H$25)</f>
        <v>33391.7639808</v>
      </c>
      <c r="F56" s="213">
        <v>1</v>
      </c>
      <c r="G56" s="61">
        <f t="shared" si="2"/>
        <v>10017.52919424</v>
      </c>
      <c r="H56" s="62">
        <f t="shared" si="3"/>
        <v>33391.7639808</v>
      </c>
      <c r="I56" s="61">
        <f t="shared" si="4"/>
        <v>37.94518634181818</v>
      </c>
      <c r="J56" s="64">
        <f t="shared" si="4"/>
        <v>126.48395447272728</v>
      </c>
    </row>
    <row r="57" spans="1:10" ht="12.75" customHeight="1">
      <c r="A57" s="48"/>
      <c r="B57" s="14" t="s">
        <v>92</v>
      </c>
      <c r="C57" s="12"/>
      <c r="D57" s="61">
        <f>($G$26)</f>
        <v>8415.2631</v>
      </c>
      <c r="E57" s="62">
        <f>($H$26)</f>
        <v>16830.5262</v>
      </c>
      <c r="F57" s="213">
        <v>2</v>
      </c>
      <c r="G57" s="61">
        <f t="shared" si="2"/>
        <v>16830.5262</v>
      </c>
      <c r="H57" s="62">
        <f t="shared" si="3"/>
        <v>33661.0524</v>
      </c>
      <c r="I57" s="61">
        <f t="shared" si="4"/>
        <v>63.751993181818186</v>
      </c>
      <c r="J57" s="64">
        <f t="shared" si="4"/>
        <v>127.50398636363637</v>
      </c>
    </row>
    <row r="58" spans="1:10" ht="12.75" customHeight="1">
      <c r="A58" s="48"/>
      <c r="B58" s="14" t="s">
        <v>126</v>
      </c>
      <c r="C58" s="12"/>
      <c r="D58" s="61">
        <f>($G$27)</f>
        <v>352.31901511999996</v>
      </c>
      <c r="E58" s="62">
        <f>($H$27)</f>
        <v>3523.1901512</v>
      </c>
      <c r="F58" s="213">
        <v>0</v>
      </c>
      <c r="G58" s="61">
        <f t="shared" si="2"/>
        <v>0</v>
      </c>
      <c r="H58" s="62">
        <f t="shared" si="3"/>
        <v>0</v>
      </c>
      <c r="I58" s="61">
        <f t="shared" si="4"/>
        <v>0</v>
      </c>
      <c r="J58" s="64">
        <f t="shared" si="4"/>
        <v>0</v>
      </c>
    </row>
    <row r="59" spans="1:10" ht="12.75" customHeight="1">
      <c r="A59" s="48"/>
      <c r="B59" s="14" t="s">
        <v>93</v>
      </c>
      <c r="C59" s="12"/>
      <c r="D59" s="61">
        <f>($G$28)</f>
        <v>1252.19114928</v>
      </c>
      <c r="E59" s="62">
        <f>($H$28)</f>
        <v>12521.9114928</v>
      </c>
      <c r="F59" s="213">
        <v>0</v>
      </c>
      <c r="G59" s="61">
        <f t="shared" si="2"/>
        <v>0</v>
      </c>
      <c r="H59" s="62">
        <f t="shared" si="3"/>
        <v>0</v>
      </c>
      <c r="I59" s="61">
        <f t="shared" si="4"/>
        <v>0</v>
      </c>
      <c r="J59" s="64">
        <f t="shared" si="4"/>
        <v>0</v>
      </c>
    </row>
    <row r="60" spans="1:10" ht="12.75" customHeight="1">
      <c r="A60" s="48"/>
      <c r="B60" s="14" t="s">
        <v>94</v>
      </c>
      <c r="C60" s="12"/>
      <c r="D60" s="61">
        <f>($G$29)</f>
        <v>1252.19114928</v>
      </c>
      <c r="E60" s="62">
        <f>($H$29)</f>
        <v>12521.9114928</v>
      </c>
      <c r="F60" s="213">
        <v>0</v>
      </c>
      <c r="G60" s="61">
        <f t="shared" si="2"/>
        <v>0</v>
      </c>
      <c r="H60" s="62">
        <f t="shared" si="3"/>
        <v>0</v>
      </c>
      <c r="I60" s="61">
        <f t="shared" si="4"/>
        <v>0</v>
      </c>
      <c r="J60" s="64">
        <f t="shared" si="4"/>
        <v>0</v>
      </c>
    </row>
    <row r="61" spans="1:10" ht="12.75" customHeight="1">
      <c r="A61" s="48"/>
      <c r="B61" s="14" t="s">
        <v>95</v>
      </c>
      <c r="C61" s="12"/>
      <c r="D61" s="61">
        <f>($G$30)</f>
        <v>2086.9852488</v>
      </c>
      <c r="E61" s="62">
        <f>($H$30)</f>
        <v>20869.852488</v>
      </c>
      <c r="F61" s="213">
        <v>0</v>
      </c>
      <c r="G61" s="61">
        <f t="shared" si="2"/>
        <v>0</v>
      </c>
      <c r="H61" s="62">
        <f t="shared" si="3"/>
        <v>0</v>
      </c>
      <c r="I61" s="61">
        <f t="shared" si="4"/>
        <v>0</v>
      </c>
      <c r="J61" s="64">
        <f t="shared" si="4"/>
        <v>0</v>
      </c>
    </row>
    <row r="62" spans="1:10" ht="12.75" customHeight="1">
      <c r="A62" s="48"/>
      <c r="B62" s="14" t="s">
        <v>96</v>
      </c>
      <c r="C62" s="12"/>
      <c r="D62" s="61">
        <f>($G$31)</f>
        <v>4591.36754736</v>
      </c>
      <c r="E62" s="62">
        <f>($H$31)</f>
        <v>45913.6754736</v>
      </c>
      <c r="F62" s="213">
        <v>0</v>
      </c>
      <c r="G62" s="61">
        <f t="shared" si="2"/>
        <v>0</v>
      </c>
      <c r="H62" s="62">
        <f t="shared" si="3"/>
        <v>0</v>
      </c>
      <c r="I62" s="61">
        <f t="shared" si="4"/>
        <v>0</v>
      </c>
      <c r="J62" s="64">
        <f t="shared" si="4"/>
        <v>0</v>
      </c>
    </row>
    <row r="63" spans="1:10" ht="12.75" customHeight="1">
      <c r="A63" s="48"/>
      <c r="B63" s="14" t="s">
        <v>147</v>
      </c>
      <c r="C63" s="12"/>
      <c r="D63" s="61">
        <f>($G$32)</f>
        <v>6678.35279616</v>
      </c>
      <c r="E63" s="62">
        <f>($H$32)</f>
        <v>33391.7639808</v>
      </c>
      <c r="F63" s="213">
        <v>2</v>
      </c>
      <c r="G63" s="61">
        <f t="shared" si="2"/>
        <v>13356.70559232</v>
      </c>
      <c r="H63" s="62">
        <f t="shared" si="3"/>
        <v>66783.5279616</v>
      </c>
      <c r="I63" s="61">
        <f t="shared" si="4"/>
        <v>50.59358178909091</v>
      </c>
      <c r="J63" s="64">
        <f t="shared" si="4"/>
        <v>252.96790894545455</v>
      </c>
    </row>
    <row r="64" spans="1:10" ht="12.75" customHeight="1" thickBot="1">
      <c r="A64" s="48"/>
      <c r="B64" s="37" t="s">
        <v>3</v>
      </c>
      <c r="C64" s="65"/>
      <c r="D64" s="66">
        <f>SUM(D50:D63)</f>
        <v>57219.300939680004</v>
      </c>
      <c r="E64" s="67">
        <f>SUM(E50:E63)</f>
        <v>287555.15030239994</v>
      </c>
      <c r="F64" s="68"/>
      <c r="G64" s="66">
        <f>SUM(G50:G63)</f>
        <v>48620.02408656</v>
      </c>
      <c r="H64" s="67">
        <f>SUM(H50:H63)</f>
        <v>150666.8705424</v>
      </c>
      <c r="I64" s="66">
        <f>SUM(I50:I63)</f>
        <v>184.16675790363635</v>
      </c>
      <c r="J64" s="69">
        <f>SUM(J50:J63)</f>
        <v>570.7078429636364</v>
      </c>
    </row>
    <row r="65" spans="1:10" ht="12.75" customHeight="1">
      <c r="A65" s="48"/>
      <c r="B65" s="70" t="s">
        <v>150</v>
      </c>
      <c r="C65" s="43"/>
      <c r="D65" s="62"/>
      <c r="E65" s="62"/>
      <c r="F65" s="63"/>
      <c r="G65" s="62"/>
      <c r="H65" s="62"/>
      <c r="I65" s="62"/>
      <c r="J65" s="62"/>
    </row>
    <row r="66" spans="1:10" ht="12.75" customHeight="1">
      <c r="A66" s="48"/>
      <c r="B66" s="12" t="s">
        <v>151</v>
      </c>
      <c r="C66" s="43"/>
      <c r="D66" s="62"/>
      <c r="E66" s="62"/>
      <c r="F66" s="63"/>
      <c r="G66" s="62"/>
      <c r="H66" s="62"/>
      <c r="I66" s="62"/>
      <c r="J66" s="62"/>
    </row>
    <row r="67" spans="1:8" ht="12.75" customHeight="1" thickBot="1">
      <c r="A67" s="48"/>
      <c r="B67" s="71"/>
      <c r="C67" s="71"/>
      <c r="D67" s="71"/>
      <c r="E67" s="71"/>
      <c r="F67" s="71"/>
      <c r="G67" s="71"/>
      <c r="H67" s="71"/>
    </row>
    <row r="68" spans="1:10" ht="15" customHeight="1">
      <c r="A68" s="48"/>
      <c r="B68" s="72" t="s">
        <v>105</v>
      </c>
      <c r="C68" s="73"/>
      <c r="D68" s="73"/>
      <c r="E68" s="73"/>
      <c r="F68" s="73"/>
      <c r="G68" s="73"/>
      <c r="H68" s="73"/>
      <c r="I68" s="73"/>
      <c r="J68" s="74"/>
    </row>
    <row r="69" spans="1:10" ht="12.75" customHeight="1" thickBot="1">
      <c r="A69" s="48"/>
      <c r="B69" s="11" t="s">
        <v>48</v>
      </c>
      <c r="C69" s="43"/>
      <c r="D69" s="75" t="s">
        <v>56</v>
      </c>
      <c r="E69" s="75"/>
      <c r="F69" s="26" t="s">
        <v>57</v>
      </c>
      <c r="G69" s="26" t="s">
        <v>138</v>
      </c>
      <c r="H69" s="26" t="s">
        <v>59</v>
      </c>
      <c r="I69" s="76" t="s">
        <v>140</v>
      </c>
      <c r="J69" s="77"/>
    </row>
    <row r="70" spans="1:10" ht="12.75" customHeight="1">
      <c r="A70" s="48"/>
      <c r="B70" s="11"/>
      <c r="C70" s="43"/>
      <c r="D70" s="26" t="s">
        <v>13</v>
      </c>
      <c r="E70" s="26" t="s">
        <v>51</v>
      </c>
      <c r="F70" s="26" t="s">
        <v>58</v>
      </c>
      <c r="G70" s="26"/>
      <c r="H70" s="26" t="s">
        <v>139</v>
      </c>
      <c r="I70" s="26" t="s">
        <v>60</v>
      </c>
      <c r="J70" s="59" t="s">
        <v>55</v>
      </c>
    </row>
    <row r="71" spans="1:10" ht="12.75" customHeight="1">
      <c r="A71" s="48"/>
      <c r="B71" s="11"/>
      <c r="C71" s="43"/>
      <c r="D71" s="78" t="s">
        <v>49</v>
      </c>
      <c r="E71" s="26" t="s">
        <v>50</v>
      </c>
      <c r="F71" s="26" t="s">
        <v>137</v>
      </c>
      <c r="G71" s="26"/>
      <c r="H71" s="26"/>
      <c r="I71" s="26" t="s">
        <v>50</v>
      </c>
      <c r="J71" s="59"/>
    </row>
    <row r="72" spans="1:10" ht="12.75" customHeight="1">
      <c r="A72" s="48"/>
      <c r="B72" s="14" t="s">
        <v>85</v>
      </c>
      <c r="C72" s="12"/>
      <c r="D72" s="61">
        <f>($G$19)</f>
        <v>6260.9557464</v>
      </c>
      <c r="E72" s="62">
        <f>($H$19)</f>
        <v>20869.852488</v>
      </c>
      <c r="F72" s="213">
        <v>0</v>
      </c>
      <c r="G72" s="63">
        <v>2</v>
      </c>
      <c r="H72" s="63">
        <v>1.05</v>
      </c>
      <c r="I72" s="79">
        <f aca="true" t="shared" si="5" ref="I72:I81">(D72*(F72/100)*(G72/365)*H72)</f>
        <v>0</v>
      </c>
      <c r="J72" s="80">
        <f aca="true" t="shared" si="6" ref="J72:J81">(E72*(F72/100)*(G72/365)*H72)</f>
        <v>0</v>
      </c>
    </row>
    <row r="73" spans="1:10" ht="12.75" customHeight="1">
      <c r="A73" s="48"/>
      <c r="B73" s="14" t="s">
        <v>86</v>
      </c>
      <c r="C73" s="12"/>
      <c r="D73" s="61">
        <f>($G$20)</f>
        <v>3339.17639808</v>
      </c>
      <c r="E73" s="62">
        <f>($H$20)</f>
        <v>16695.8819904</v>
      </c>
      <c r="F73" s="213">
        <v>0</v>
      </c>
      <c r="G73" s="63">
        <v>2</v>
      </c>
      <c r="H73" s="63">
        <v>1.05</v>
      </c>
      <c r="I73" s="79">
        <f t="shared" si="5"/>
        <v>0</v>
      </c>
      <c r="J73" s="80">
        <f t="shared" si="6"/>
        <v>0</v>
      </c>
    </row>
    <row r="74" spans="1:10" ht="12.75" customHeight="1">
      <c r="A74" s="48"/>
      <c r="B74" s="14" t="s">
        <v>87</v>
      </c>
      <c r="C74" s="12"/>
      <c r="D74" s="61">
        <f>($G$21)</f>
        <v>5008.76459712</v>
      </c>
      <c r="E74" s="62">
        <f>($H$21)</f>
        <v>25043.8229856</v>
      </c>
      <c r="F74" s="213">
        <v>0</v>
      </c>
      <c r="G74" s="63">
        <v>2</v>
      </c>
      <c r="H74" s="63">
        <v>1.05</v>
      </c>
      <c r="I74" s="79">
        <f t="shared" si="5"/>
        <v>0</v>
      </c>
      <c r="J74" s="80">
        <f t="shared" si="6"/>
        <v>0</v>
      </c>
    </row>
    <row r="75" spans="1:10" ht="12.75" customHeight="1">
      <c r="A75" s="48"/>
      <c r="B75" s="14" t="s">
        <v>88</v>
      </c>
      <c r="C75" s="12"/>
      <c r="D75" s="61">
        <f>($G$22)</f>
        <v>2086.9852488</v>
      </c>
      <c r="E75" s="62">
        <f>($H$22)</f>
        <v>20869.852488</v>
      </c>
      <c r="F75" s="213">
        <v>0</v>
      </c>
      <c r="G75" s="63">
        <v>2</v>
      </c>
      <c r="H75" s="63">
        <v>1.05</v>
      </c>
      <c r="I75" s="79">
        <f t="shared" si="5"/>
        <v>0</v>
      </c>
      <c r="J75" s="80">
        <f t="shared" si="6"/>
        <v>0</v>
      </c>
    </row>
    <row r="76" spans="1:10" ht="12.75" customHeight="1">
      <c r="A76" s="48"/>
      <c r="B76" s="14" t="s">
        <v>89</v>
      </c>
      <c r="C76" s="12"/>
      <c r="D76" s="61">
        <f>($G$23)</f>
        <v>1669.58819904</v>
      </c>
      <c r="E76" s="62">
        <f>($H$23)</f>
        <v>16695.8819904</v>
      </c>
      <c r="F76" s="213">
        <v>0</v>
      </c>
      <c r="G76" s="63">
        <v>2</v>
      </c>
      <c r="H76" s="63">
        <v>1.05</v>
      </c>
      <c r="I76" s="79">
        <f t="shared" si="5"/>
        <v>0</v>
      </c>
      <c r="J76" s="80">
        <f t="shared" si="6"/>
        <v>0</v>
      </c>
    </row>
    <row r="77" spans="1:10" ht="12.75" customHeight="1">
      <c r="A77" s="48"/>
      <c r="B77" s="14" t="s">
        <v>90</v>
      </c>
      <c r="C77" s="12"/>
      <c r="D77" s="61">
        <f>($G$24)</f>
        <v>4207.63155</v>
      </c>
      <c r="E77" s="62">
        <f>($H$24)</f>
        <v>8415.2631</v>
      </c>
      <c r="F77" s="213">
        <v>5</v>
      </c>
      <c r="G77" s="63">
        <v>2</v>
      </c>
      <c r="H77" s="63">
        <v>1.05</v>
      </c>
      <c r="I77" s="79">
        <f t="shared" si="5"/>
        <v>1.2104145554794523</v>
      </c>
      <c r="J77" s="80">
        <f t="shared" si="6"/>
        <v>2.4208291109589046</v>
      </c>
    </row>
    <row r="78" spans="1:10" ht="12.75" customHeight="1">
      <c r="A78" s="48"/>
      <c r="B78" s="14" t="s">
        <v>91</v>
      </c>
      <c r="C78" s="12"/>
      <c r="D78" s="61">
        <f>($G$25)</f>
        <v>10017.52919424</v>
      </c>
      <c r="E78" s="62">
        <f>($H$25)</f>
        <v>33391.7639808</v>
      </c>
      <c r="F78" s="213">
        <v>0</v>
      </c>
      <c r="G78" s="63">
        <v>2</v>
      </c>
      <c r="H78" s="63">
        <v>1.05</v>
      </c>
      <c r="I78" s="79">
        <f t="shared" si="5"/>
        <v>0</v>
      </c>
      <c r="J78" s="80">
        <f t="shared" si="6"/>
        <v>0</v>
      </c>
    </row>
    <row r="79" spans="1:10" ht="12.75" customHeight="1">
      <c r="A79" s="48"/>
      <c r="B79" s="14" t="s">
        <v>92</v>
      </c>
      <c r="C79" s="12"/>
      <c r="D79" s="61">
        <f>($G$26)</f>
        <v>8415.2631</v>
      </c>
      <c r="E79" s="62">
        <f>($H$26)</f>
        <v>16830.5262</v>
      </c>
      <c r="F79" s="213">
        <v>5</v>
      </c>
      <c r="G79" s="63">
        <v>2</v>
      </c>
      <c r="H79" s="63">
        <v>1.05</v>
      </c>
      <c r="I79" s="79">
        <f t="shared" si="5"/>
        <v>2.4208291109589046</v>
      </c>
      <c r="J79" s="80">
        <f t="shared" si="6"/>
        <v>4.841658221917809</v>
      </c>
    </row>
    <row r="80" spans="1:10" ht="12.75" customHeight="1">
      <c r="A80" s="48"/>
      <c r="B80" s="14" t="s">
        <v>126</v>
      </c>
      <c r="C80" s="12"/>
      <c r="D80" s="61">
        <f>($G$27)</f>
        <v>352.31901511999996</v>
      </c>
      <c r="E80" s="62">
        <f>($H$27)</f>
        <v>3523.1901512</v>
      </c>
      <c r="F80" s="213">
        <v>0</v>
      </c>
      <c r="G80" s="63">
        <v>2</v>
      </c>
      <c r="H80" s="63">
        <v>1.05</v>
      </c>
      <c r="I80" s="79">
        <f t="shared" si="5"/>
        <v>0</v>
      </c>
      <c r="J80" s="80">
        <f t="shared" si="6"/>
        <v>0</v>
      </c>
    </row>
    <row r="81" spans="1:10" ht="12.75" customHeight="1">
      <c r="A81" s="48"/>
      <c r="B81" s="14" t="s">
        <v>93</v>
      </c>
      <c r="C81" s="12"/>
      <c r="D81" s="61">
        <f>($G$28)</f>
        <v>1252.19114928</v>
      </c>
      <c r="E81" s="62">
        <f>($H$28)</f>
        <v>12521.9114928</v>
      </c>
      <c r="F81" s="213">
        <v>0</v>
      </c>
      <c r="G81" s="63">
        <v>2</v>
      </c>
      <c r="H81" s="63">
        <v>1.05</v>
      </c>
      <c r="I81" s="79">
        <f t="shared" si="5"/>
        <v>0</v>
      </c>
      <c r="J81" s="80">
        <f t="shared" si="6"/>
        <v>0</v>
      </c>
    </row>
    <row r="82" spans="1:10" ht="12.75" customHeight="1">
      <c r="A82" s="48"/>
      <c r="B82" s="14" t="s">
        <v>94</v>
      </c>
      <c r="C82" s="12"/>
      <c r="D82" s="61">
        <f>($G$29)</f>
        <v>1252.19114928</v>
      </c>
      <c r="E82" s="62">
        <f>($H$29)</f>
        <v>12521.9114928</v>
      </c>
      <c r="F82" s="213">
        <v>0</v>
      </c>
      <c r="G82" s="63">
        <v>2</v>
      </c>
      <c r="H82" s="63">
        <v>1.05</v>
      </c>
      <c r="I82" s="79">
        <f>(D82*(F82/100)*(G82/365)*H82)</f>
        <v>0</v>
      </c>
      <c r="J82" s="80">
        <f>(E82*(F82/100)*(G82/365)*H82)</f>
        <v>0</v>
      </c>
    </row>
    <row r="83" spans="1:10" ht="12.75" customHeight="1">
      <c r="A83" s="48"/>
      <c r="B83" s="14" t="s">
        <v>95</v>
      </c>
      <c r="C83" s="12"/>
      <c r="D83" s="61">
        <f>($G$30)</f>
        <v>2086.9852488</v>
      </c>
      <c r="E83" s="62">
        <f>($H$30)</f>
        <v>20869.852488</v>
      </c>
      <c r="F83" s="213">
        <v>0</v>
      </c>
      <c r="G83" s="63">
        <v>2</v>
      </c>
      <c r="H83" s="63">
        <v>1.05</v>
      </c>
      <c r="I83" s="79">
        <f>(D83*(F83/100)*(G83/365)*H83)</f>
        <v>0</v>
      </c>
      <c r="J83" s="80">
        <f>(E83*(F83/100)*(G83/365)*H83)</f>
        <v>0</v>
      </c>
    </row>
    <row r="84" spans="1:10" ht="12.75" customHeight="1">
      <c r="A84" s="48"/>
      <c r="B84" s="14" t="s">
        <v>96</v>
      </c>
      <c r="C84" s="12"/>
      <c r="D84" s="61">
        <f>($G$31)</f>
        <v>4591.36754736</v>
      </c>
      <c r="E84" s="62">
        <f>($H$31)</f>
        <v>45913.6754736</v>
      </c>
      <c r="F84" s="213">
        <v>0</v>
      </c>
      <c r="G84" s="63">
        <v>2</v>
      </c>
      <c r="H84" s="63">
        <v>1.05</v>
      </c>
      <c r="I84" s="79">
        <f>(D84*(F84/100)*(G84/365)*H84)</f>
        <v>0</v>
      </c>
      <c r="J84" s="80">
        <f>(E84*(F84/100)*(G84/365)*H84)</f>
        <v>0</v>
      </c>
    </row>
    <row r="85" spans="1:10" ht="12.75" customHeight="1">
      <c r="A85" s="48"/>
      <c r="B85" s="14" t="s">
        <v>147</v>
      </c>
      <c r="C85" s="12"/>
      <c r="D85" s="61">
        <f>($G$32)</f>
        <v>6678.35279616</v>
      </c>
      <c r="E85" s="62">
        <f>($H$32)</f>
        <v>33391.7639808</v>
      </c>
      <c r="F85" s="213">
        <v>0</v>
      </c>
      <c r="G85" s="63">
        <v>2</v>
      </c>
      <c r="H85" s="63">
        <v>1.05</v>
      </c>
      <c r="I85" s="79">
        <f>(D85*(F85/100)*(G85/365)*H85)</f>
        <v>0</v>
      </c>
      <c r="J85" s="80">
        <f>(E85*(F85/100)*(G85/365)*H85)</f>
        <v>0</v>
      </c>
    </row>
    <row r="86" spans="1:10" ht="12.75" customHeight="1" thickBot="1">
      <c r="A86" s="48"/>
      <c r="B86" s="37" t="s">
        <v>3</v>
      </c>
      <c r="C86" s="38"/>
      <c r="D86" s="67">
        <f>SUM(D72:D85)</f>
        <v>57219.300939680004</v>
      </c>
      <c r="E86" s="67">
        <f>SUM(E72:E85)</f>
        <v>287555.15030239994</v>
      </c>
      <c r="F86" s="81"/>
      <c r="G86" s="81"/>
      <c r="H86" s="81"/>
      <c r="I86" s="82">
        <f>SUM(I72:I85)</f>
        <v>3.631243666438357</v>
      </c>
      <c r="J86" s="83">
        <f>SUM(J72:J85)</f>
        <v>7.262487332876714</v>
      </c>
    </row>
    <row r="87" spans="1:10" ht="12.75" customHeight="1">
      <c r="A87" s="48"/>
      <c r="B87" s="43" t="s">
        <v>136</v>
      </c>
      <c r="C87" s="12"/>
      <c r="D87" s="62"/>
      <c r="E87" s="62"/>
      <c r="F87" s="63"/>
      <c r="G87" s="63"/>
      <c r="H87" s="63"/>
      <c r="I87" s="79"/>
      <c r="J87" s="79"/>
    </row>
    <row r="88" spans="1:10" ht="12.75" customHeight="1">
      <c r="A88" s="48"/>
      <c r="B88" s="43" t="s">
        <v>132</v>
      </c>
      <c r="C88" s="12"/>
      <c r="D88" s="62"/>
      <c r="E88" s="62"/>
      <c r="F88" s="63"/>
      <c r="G88" s="63"/>
      <c r="H88" s="63"/>
      <c r="I88" s="79"/>
      <c r="J88" s="79"/>
    </row>
    <row r="89" spans="1:10" ht="12.75" customHeight="1">
      <c r="A89" s="48"/>
      <c r="B89" s="5" t="s">
        <v>133</v>
      </c>
      <c r="C89" s="12"/>
      <c r="D89" s="62"/>
      <c r="E89" s="62"/>
      <c r="F89" s="63"/>
      <c r="G89" s="63"/>
      <c r="H89" s="63"/>
      <c r="I89" s="79"/>
      <c r="J89" s="79"/>
    </row>
    <row r="90" spans="1:10" ht="12.75" customHeight="1">
      <c r="A90" s="48"/>
      <c r="B90" s="5" t="s">
        <v>134</v>
      </c>
      <c r="C90" s="12"/>
      <c r="D90" s="62"/>
      <c r="E90" s="62"/>
      <c r="F90" s="63"/>
      <c r="G90" s="63"/>
      <c r="H90" s="63"/>
      <c r="I90" s="79"/>
      <c r="J90" s="79"/>
    </row>
    <row r="91" spans="1:10" ht="12.75" customHeight="1">
      <c r="A91" s="48"/>
      <c r="B91" s="5" t="s">
        <v>135</v>
      </c>
      <c r="C91" s="12"/>
      <c r="D91" s="62"/>
      <c r="E91" s="62"/>
      <c r="F91" s="63"/>
      <c r="G91" s="63"/>
      <c r="H91" s="63"/>
      <c r="I91" s="79"/>
      <c r="J91" s="79"/>
    </row>
    <row r="92" spans="1:10" ht="12.75" customHeight="1">
      <c r="A92" s="48"/>
      <c r="B92" s="5" t="s">
        <v>131</v>
      </c>
      <c r="C92" s="12"/>
      <c r="D92" s="62"/>
      <c r="E92" s="62"/>
      <c r="F92" s="63"/>
      <c r="G92" s="63"/>
      <c r="H92" s="63"/>
      <c r="I92" s="79"/>
      <c r="J92" s="79"/>
    </row>
    <row r="93" spans="1:9" ht="12.75" customHeight="1" thickBot="1">
      <c r="A93" s="48"/>
      <c r="B93" s="84"/>
      <c r="C93" s="12"/>
      <c r="D93" s="85"/>
      <c r="E93" s="85"/>
      <c r="F93" s="71"/>
      <c r="G93" s="71"/>
      <c r="H93" s="71"/>
      <c r="I93" s="71"/>
    </row>
    <row r="94" spans="1:10" ht="15" customHeight="1">
      <c r="A94" s="48"/>
      <c r="B94" s="72" t="s">
        <v>102</v>
      </c>
      <c r="C94" s="73"/>
      <c r="D94" s="73"/>
      <c r="E94" s="73"/>
      <c r="F94" s="73"/>
      <c r="G94" s="73"/>
      <c r="H94" s="73"/>
      <c r="I94" s="73"/>
      <c r="J94" s="74"/>
    </row>
    <row r="95" spans="1:10" ht="12.75" customHeight="1" thickBot="1">
      <c r="A95" s="48"/>
      <c r="B95" s="11" t="s">
        <v>48</v>
      </c>
      <c r="C95" s="43"/>
      <c r="D95" s="75" t="s">
        <v>56</v>
      </c>
      <c r="E95" s="75"/>
      <c r="F95" s="27" t="s">
        <v>73</v>
      </c>
      <c r="G95" s="86" t="s">
        <v>61</v>
      </c>
      <c r="H95" s="87"/>
      <c r="I95" s="86" t="s">
        <v>62</v>
      </c>
      <c r="J95" s="17"/>
    </row>
    <row r="96" spans="1:10" ht="12.75" customHeight="1">
      <c r="A96" s="48"/>
      <c r="B96" s="11"/>
      <c r="C96" s="43"/>
      <c r="D96" s="26" t="s">
        <v>13</v>
      </c>
      <c r="E96" s="26" t="s">
        <v>51</v>
      </c>
      <c r="F96" s="27" t="s">
        <v>76</v>
      </c>
      <c r="G96" s="58" t="s">
        <v>13</v>
      </c>
      <c r="H96" s="26" t="s">
        <v>51</v>
      </c>
      <c r="I96" s="58" t="s">
        <v>13</v>
      </c>
      <c r="J96" s="59" t="s">
        <v>51</v>
      </c>
    </row>
    <row r="97" spans="1:10" ht="12.75" customHeight="1">
      <c r="A97" s="48"/>
      <c r="B97" s="11"/>
      <c r="C97" s="43"/>
      <c r="D97" s="78" t="s">
        <v>49</v>
      </c>
      <c r="E97" s="26" t="s">
        <v>50</v>
      </c>
      <c r="F97" s="30"/>
      <c r="G97" s="57" t="s">
        <v>50</v>
      </c>
      <c r="H97" s="26" t="s">
        <v>50</v>
      </c>
      <c r="I97" s="57" t="s">
        <v>50</v>
      </c>
      <c r="J97" s="59" t="s">
        <v>50</v>
      </c>
    </row>
    <row r="98" spans="1:10" ht="12.75" customHeight="1">
      <c r="A98" s="48"/>
      <c r="B98" s="14" t="s">
        <v>85</v>
      </c>
      <c r="C98" s="12"/>
      <c r="D98" s="61">
        <f>($G$19)</f>
        <v>6260.9557464</v>
      </c>
      <c r="E98" s="62">
        <f>($H$19)</f>
        <v>20869.852488</v>
      </c>
      <c r="F98" s="213">
        <v>12</v>
      </c>
      <c r="G98" s="61">
        <f aca="true" t="shared" si="7" ref="G98:G109">(D98*F98)</f>
        <v>75131.4689568</v>
      </c>
      <c r="H98" s="62">
        <f aca="true" t="shared" si="8" ref="H98:H109">(E98*F98)</f>
        <v>250438.229856</v>
      </c>
      <c r="I98" s="61">
        <f aca="true" t="shared" si="9" ref="I98:J109">(G98/264)</f>
        <v>284.58889756363635</v>
      </c>
      <c r="J98" s="64">
        <f t="shared" si="9"/>
        <v>948.6296585454545</v>
      </c>
    </row>
    <row r="99" spans="1:10" ht="12.75" customHeight="1">
      <c r="A99" s="48"/>
      <c r="B99" s="14" t="s">
        <v>86</v>
      </c>
      <c r="C99" s="12"/>
      <c r="D99" s="61">
        <f>($G$20)</f>
        <v>3339.17639808</v>
      </c>
      <c r="E99" s="62">
        <f>($H$20)</f>
        <v>16695.8819904</v>
      </c>
      <c r="F99" s="213">
        <v>4</v>
      </c>
      <c r="G99" s="61">
        <f t="shared" si="7"/>
        <v>13356.70559232</v>
      </c>
      <c r="H99" s="62">
        <f t="shared" si="8"/>
        <v>66783.5279616</v>
      </c>
      <c r="I99" s="61">
        <f t="shared" si="9"/>
        <v>50.59358178909091</v>
      </c>
      <c r="J99" s="64">
        <f t="shared" si="9"/>
        <v>252.96790894545455</v>
      </c>
    </row>
    <row r="100" spans="1:10" ht="12.75" customHeight="1">
      <c r="A100" s="48"/>
      <c r="B100" s="14" t="s">
        <v>87</v>
      </c>
      <c r="C100" s="12"/>
      <c r="D100" s="61">
        <f>($G$21)</f>
        <v>5008.76459712</v>
      </c>
      <c r="E100" s="62">
        <f>($H$21)</f>
        <v>25043.8229856</v>
      </c>
      <c r="F100" s="213">
        <v>3</v>
      </c>
      <c r="G100" s="61">
        <f t="shared" si="7"/>
        <v>15026.29379136</v>
      </c>
      <c r="H100" s="62">
        <f t="shared" si="8"/>
        <v>75131.4689568</v>
      </c>
      <c r="I100" s="61">
        <f t="shared" si="9"/>
        <v>56.91777951272727</v>
      </c>
      <c r="J100" s="64">
        <f t="shared" si="9"/>
        <v>284.58889756363635</v>
      </c>
    </row>
    <row r="101" spans="1:10" ht="12.75" customHeight="1">
      <c r="A101" s="48"/>
      <c r="B101" s="14" t="s">
        <v>88</v>
      </c>
      <c r="C101" s="12"/>
      <c r="D101" s="61">
        <f>($G$22)</f>
        <v>2086.9852488</v>
      </c>
      <c r="E101" s="62">
        <f>($H$22)</f>
        <v>20869.852488</v>
      </c>
      <c r="F101" s="213">
        <v>2</v>
      </c>
      <c r="G101" s="61">
        <f t="shared" si="7"/>
        <v>4173.9704976</v>
      </c>
      <c r="H101" s="62">
        <f t="shared" si="8"/>
        <v>41739.704976</v>
      </c>
      <c r="I101" s="61">
        <f t="shared" si="9"/>
        <v>15.81049430909091</v>
      </c>
      <c r="J101" s="64">
        <f t="shared" si="9"/>
        <v>158.1049430909091</v>
      </c>
    </row>
    <row r="102" spans="1:10" ht="12.75" customHeight="1">
      <c r="A102" s="48"/>
      <c r="B102" s="14" t="s">
        <v>89</v>
      </c>
      <c r="C102" s="12"/>
      <c r="D102" s="61">
        <f>($G$23)</f>
        <v>1669.58819904</v>
      </c>
      <c r="E102" s="62">
        <f>($H$23)</f>
        <v>16695.8819904</v>
      </c>
      <c r="F102" s="213">
        <v>2</v>
      </c>
      <c r="G102" s="61">
        <f t="shared" si="7"/>
        <v>3339.17639808</v>
      </c>
      <c r="H102" s="62">
        <f t="shared" si="8"/>
        <v>33391.7639808</v>
      </c>
      <c r="I102" s="61">
        <f t="shared" si="9"/>
        <v>12.648395447272728</v>
      </c>
      <c r="J102" s="64">
        <f t="shared" si="9"/>
        <v>126.48395447272728</v>
      </c>
    </row>
    <row r="103" spans="1:10" ht="12.75" customHeight="1">
      <c r="A103" s="48"/>
      <c r="B103" s="14" t="s">
        <v>90</v>
      </c>
      <c r="C103" s="12"/>
      <c r="D103" s="61">
        <f>($G$24)</f>
        <v>4207.63155</v>
      </c>
      <c r="E103" s="62">
        <f>($H$24)</f>
        <v>8415.2631</v>
      </c>
      <c r="F103" s="213">
        <v>12</v>
      </c>
      <c r="G103" s="61">
        <f t="shared" si="7"/>
        <v>50491.5786</v>
      </c>
      <c r="H103" s="62">
        <f t="shared" si="8"/>
        <v>100983.1572</v>
      </c>
      <c r="I103" s="61">
        <f t="shared" si="9"/>
        <v>191.25597954545455</v>
      </c>
      <c r="J103" s="64">
        <f t="shared" si="9"/>
        <v>382.5119590909091</v>
      </c>
    </row>
    <row r="104" spans="1:10" ht="12.75" customHeight="1">
      <c r="A104" s="48"/>
      <c r="B104" s="14" t="s">
        <v>91</v>
      </c>
      <c r="C104" s="12"/>
      <c r="D104" s="61">
        <f>($G$25)</f>
        <v>10017.52919424</v>
      </c>
      <c r="E104" s="62">
        <f>($H$25)</f>
        <v>33391.7639808</v>
      </c>
      <c r="F104" s="213">
        <v>8</v>
      </c>
      <c r="G104" s="61">
        <f t="shared" si="7"/>
        <v>80140.23355392</v>
      </c>
      <c r="H104" s="62">
        <f t="shared" si="8"/>
        <v>267134.1118464</v>
      </c>
      <c r="I104" s="61">
        <f t="shared" si="9"/>
        <v>303.56149073454543</v>
      </c>
      <c r="J104" s="64">
        <f t="shared" si="9"/>
        <v>1011.8716357818182</v>
      </c>
    </row>
    <row r="105" spans="1:10" ht="12.75" customHeight="1">
      <c r="A105" s="48"/>
      <c r="B105" s="14" t="s">
        <v>92</v>
      </c>
      <c r="C105" s="12"/>
      <c r="D105" s="61">
        <f>($G$26)</f>
        <v>8415.2631</v>
      </c>
      <c r="E105" s="62">
        <f>($H$26)</f>
        <v>16830.5262</v>
      </c>
      <c r="F105" s="213">
        <v>12</v>
      </c>
      <c r="G105" s="61">
        <f t="shared" si="7"/>
        <v>100983.1572</v>
      </c>
      <c r="H105" s="62">
        <f t="shared" si="8"/>
        <v>201966.3144</v>
      </c>
      <c r="I105" s="61">
        <f t="shared" si="9"/>
        <v>382.5119590909091</v>
      </c>
      <c r="J105" s="64">
        <f t="shared" si="9"/>
        <v>765.0239181818182</v>
      </c>
    </row>
    <row r="106" spans="1:10" ht="12.75" customHeight="1">
      <c r="A106" s="48"/>
      <c r="B106" s="14" t="s">
        <v>126</v>
      </c>
      <c r="C106" s="12"/>
      <c r="D106" s="61">
        <f>($G$27)</f>
        <v>352.31901511999996</v>
      </c>
      <c r="E106" s="62">
        <f>($H$27)</f>
        <v>3523.1901512</v>
      </c>
      <c r="F106" s="213">
        <v>2</v>
      </c>
      <c r="G106" s="61">
        <f t="shared" si="7"/>
        <v>704.6380302399999</v>
      </c>
      <c r="H106" s="62">
        <f t="shared" si="8"/>
        <v>7046.3803024</v>
      </c>
      <c r="I106" s="61">
        <f t="shared" si="9"/>
        <v>2.6690834478787875</v>
      </c>
      <c r="J106" s="64">
        <f t="shared" si="9"/>
        <v>26.690834478787878</v>
      </c>
    </row>
    <row r="107" spans="1:10" ht="12.75" customHeight="1">
      <c r="A107" s="48"/>
      <c r="B107" s="14" t="s">
        <v>93</v>
      </c>
      <c r="C107" s="12"/>
      <c r="D107" s="61">
        <f>($G$28)</f>
        <v>1252.19114928</v>
      </c>
      <c r="E107" s="62">
        <f>($H$28)</f>
        <v>12521.9114928</v>
      </c>
      <c r="F107" s="213">
        <v>2</v>
      </c>
      <c r="G107" s="61">
        <f t="shared" si="7"/>
        <v>2504.38229856</v>
      </c>
      <c r="H107" s="62">
        <f t="shared" si="8"/>
        <v>25043.8229856</v>
      </c>
      <c r="I107" s="61">
        <f t="shared" si="9"/>
        <v>9.486296585454545</v>
      </c>
      <c r="J107" s="64">
        <f t="shared" si="9"/>
        <v>94.86296585454545</v>
      </c>
    </row>
    <row r="108" spans="1:10" ht="12.75" customHeight="1">
      <c r="A108" s="48"/>
      <c r="B108" s="14" t="s">
        <v>94</v>
      </c>
      <c r="C108" s="12"/>
      <c r="D108" s="61">
        <f>($G$29)</f>
        <v>1252.19114928</v>
      </c>
      <c r="E108" s="62">
        <f>($H$29)</f>
        <v>12521.9114928</v>
      </c>
      <c r="F108" s="213">
        <v>2</v>
      </c>
      <c r="G108" s="61">
        <f t="shared" si="7"/>
        <v>2504.38229856</v>
      </c>
      <c r="H108" s="62">
        <f t="shared" si="8"/>
        <v>25043.8229856</v>
      </c>
      <c r="I108" s="61">
        <f t="shared" si="9"/>
        <v>9.486296585454545</v>
      </c>
      <c r="J108" s="64">
        <f t="shared" si="9"/>
        <v>94.86296585454545</v>
      </c>
    </row>
    <row r="109" spans="1:10" ht="12.75" customHeight="1">
      <c r="A109" s="48"/>
      <c r="B109" s="14" t="s">
        <v>95</v>
      </c>
      <c r="C109" s="12"/>
      <c r="D109" s="61">
        <f>($G$30)</f>
        <v>2086.9852488</v>
      </c>
      <c r="E109" s="62">
        <f>($H$30)</f>
        <v>20869.852488</v>
      </c>
      <c r="F109" s="213">
        <v>2</v>
      </c>
      <c r="G109" s="61">
        <f t="shared" si="7"/>
        <v>4173.9704976</v>
      </c>
      <c r="H109" s="62">
        <f t="shared" si="8"/>
        <v>41739.704976</v>
      </c>
      <c r="I109" s="61">
        <f t="shared" si="9"/>
        <v>15.81049430909091</v>
      </c>
      <c r="J109" s="64">
        <f t="shared" si="9"/>
        <v>158.1049430909091</v>
      </c>
    </row>
    <row r="110" spans="1:10" ht="12.75" customHeight="1">
      <c r="A110" s="48"/>
      <c r="B110" s="14" t="s">
        <v>96</v>
      </c>
      <c r="C110" s="12"/>
      <c r="D110" s="61">
        <f>($G$31)</f>
        <v>4591.36754736</v>
      </c>
      <c r="E110" s="62">
        <f>($H$31)</f>
        <v>45913.6754736</v>
      </c>
      <c r="F110" s="213">
        <v>2</v>
      </c>
      <c r="G110" s="61">
        <f>(D110*F110)</f>
        <v>9182.73509472</v>
      </c>
      <c r="H110" s="62">
        <f>(E110*F110)</f>
        <v>91827.3509472</v>
      </c>
      <c r="I110" s="61">
        <f>(G110/264)</f>
        <v>34.78308748</v>
      </c>
      <c r="J110" s="64">
        <f>(H110/264)</f>
        <v>347.8308748</v>
      </c>
    </row>
    <row r="111" spans="1:10" ht="12.75" customHeight="1">
      <c r="A111" s="48"/>
      <c r="B111" s="14" t="s">
        <v>147</v>
      </c>
      <c r="C111" s="12"/>
      <c r="D111" s="61">
        <f>($G$32)</f>
        <v>6678.35279616</v>
      </c>
      <c r="E111" s="62">
        <f>($H$32)</f>
        <v>33391.7639808</v>
      </c>
      <c r="F111" s="213">
        <v>4</v>
      </c>
      <c r="G111" s="61">
        <f>(D111*F111)</f>
        <v>26713.41118464</v>
      </c>
      <c r="H111" s="62">
        <f>(E111*F111)</f>
        <v>133567.0559232</v>
      </c>
      <c r="I111" s="61">
        <f>(G111/264)</f>
        <v>101.18716357818182</v>
      </c>
      <c r="J111" s="64">
        <f>(H111/264)</f>
        <v>505.9358178909091</v>
      </c>
    </row>
    <row r="112" spans="1:10" ht="12.75" customHeight="1" thickBot="1">
      <c r="A112" s="48"/>
      <c r="B112" s="37" t="s">
        <v>3</v>
      </c>
      <c r="C112" s="38"/>
      <c r="D112" s="67">
        <f>SUM(D98:D111)</f>
        <v>57219.300939680004</v>
      </c>
      <c r="E112" s="67">
        <f>SUM(E98:E111)</f>
        <v>287555.15030239994</v>
      </c>
      <c r="F112" s="68"/>
      <c r="G112" s="66">
        <f>SUM(G98:G111)</f>
        <v>388426.1039944</v>
      </c>
      <c r="H112" s="67">
        <f>SUM(H98:H111)</f>
        <v>1361836.4172976</v>
      </c>
      <c r="I112" s="66">
        <f>SUM(I98:I111)</f>
        <v>1471.3109999787878</v>
      </c>
      <c r="J112" s="69">
        <f>SUM(J98:J111)</f>
        <v>5158.471277642423</v>
      </c>
    </row>
    <row r="113" spans="1:9" ht="12.75" customHeight="1">
      <c r="A113" s="48"/>
      <c r="B113" s="12" t="s">
        <v>142</v>
      </c>
      <c r="C113" s="12"/>
      <c r="D113" s="85"/>
      <c r="E113" s="85"/>
      <c r="F113" s="71"/>
      <c r="G113" s="71"/>
      <c r="H113" s="71"/>
      <c r="I113" s="71"/>
    </row>
    <row r="114" spans="1:9" ht="12.75" customHeight="1">
      <c r="A114" s="48"/>
      <c r="B114" s="12" t="s">
        <v>187</v>
      </c>
      <c r="C114" s="12"/>
      <c r="D114" s="85"/>
      <c r="E114" s="85"/>
      <c r="F114" s="71"/>
      <c r="G114" s="71"/>
      <c r="H114" s="71"/>
      <c r="I114" s="71"/>
    </row>
    <row r="115" spans="1:9" ht="12.75" customHeight="1" thickBot="1">
      <c r="A115" s="48"/>
      <c r="B115" s="12"/>
      <c r="C115" s="12"/>
      <c r="D115" s="85"/>
      <c r="E115" s="85"/>
      <c r="F115" s="71"/>
      <c r="G115" s="71"/>
      <c r="H115" s="71"/>
      <c r="I115" s="71"/>
    </row>
    <row r="116" spans="1:11" ht="15" customHeight="1">
      <c r="A116" s="48"/>
      <c r="B116" s="72" t="s">
        <v>106</v>
      </c>
      <c r="C116" s="73"/>
      <c r="D116" s="73"/>
      <c r="E116" s="73"/>
      <c r="F116" s="73"/>
      <c r="G116" s="73"/>
      <c r="H116" s="73"/>
      <c r="I116" s="73"/>
      <c r="J116" s="73"/>
      <c r="K116" s="10"/>
    </row>
    <row r="117" spans="1:13" ht="12.75" customHeight="1" thickBot="1">
      <c r="A117" s="48"/>
      <c r="B117" s="11" t="s">
        <v>48</v>
      </c>
      <c r="C117" s="43"/>
      <c r="D117" s="52" t="s">
        <v>56</v>
      </c>
      <c r="E117" s="75"/>
      <c r="F117" s="23" t="s">
        <v>193</v>
      </c>
      <c r="G117" s="27" t="s">
        <v>73</v>
      </c>
      <c r="H117" s="86" t="s">
        <v>61</v>
      </c>
      <c r="I117" s="87"/>
      <c r="J117" s="86" t="s">
        <v>62</v>
      </c>
      <c r="K117" s="56"/>
      <c r="L117" s="88"/>
      <c r="M117" s="26"/>
    </row>
    <row r="118" spans="1:13" ht="12.75" customHeight="1">
      <c r="A118" s="48"/>
      <c r="B118" s="11"/>
      <c r="C118" s="43"/>
      <c r="D118" s="57" t="s">
        <v>13</v>
      </c>
      <c r="E118" s="26" t="s">
        <v>51</v>
      </c>
      <c r="F118" s="27" t="s">
        <v>236</v>
      </c>
      <c r="G118" s="27" t="s">
        <v>76</v>
      </c>
      <c r="H118" s="58" t="s">
        <v>13</v>
      </c>
      <c r="I118" s="26" t="s">
        <v>51</v>
      </c>
      <c r="J118" s="58" t="s">
        <v>13</v>
      </c>
      <c r="K118" s="59" t="s">
        <v>51</v>
      </c>
      <c r="L118" s="26"/>
      <c r="M118" s="78"/>
    </row>
    <row r="119" spans="1:11" ht="12.75" customHeight="1">
      <c r="A119" s="48"/>
      <c r="B119" s="11"/>
      <c r="C119" s="43"/>
      <c r="D119" s="58" t="s">
        <v>49</v>
      </c>
      <c r="E119" s="26" t="s">
        <v>50</v>
      </c>
      <c r="F119" s="27" t="s">
        <v>237</v>
      </c>
      <c r="G119" s="89"/>
      <c r="H119" s="57" t="s">
        <v>50</v>
      </c>
      <c r="I119" s="26" t="s">
        <v>50</v>
      </c>
      <c r="J119" s="57" t="s">
        <v>50</v>
      </c>
      <c r="K119" s="59" t="s">
        <v>50</v>
      </c>
    </row>
    <row r="120" spans="1:11" ht="12.75" customHeight="1">
      <c r="A120" s="48"/>
      <c r="B120" s="14" t="s">
        <v>85</v>
      </c>
      <c r="C120" s="12"/>
      <c r="D120" s="61">
        <f>($G$19)</f>
        <v>6260.9557464</v>
      </c>
      <c r="E120" s="62">
        <f>($H$19)</f>
        <v>20869.852488</v>
      </c>
      <c r="F120" s="213">
        <v>25</v>
      </c>
      <c r="G120" s="90">
        <v>4</v>
      </c>
      <c r="H120" s="61">
        <f aca="true" t="shared" si="10" ref="H120:H133">(D120*G120)*(F120/100)</f>
        <v>6260.9557464</v>
      </c>
      <c r="I120" s="62">
        <f aca="true" t="shared" si="11" ref="I120:I133">(E120*G120)*(F120/100)</f>
        <v>20869.852488</v>
      </c>
      <c r="J120" s="61">
        <f aca="true" t="shared" si="12" ref="J120:K131">(H120/264)</f>
        <v>23.715741463636363</v>
      </c>
      <c r="K120" s="64">
        <f t="shared" si="12"/>
        <v>79.05247154545455</v>
      </c>
    </row>
    <row r="121" spans="1:11" ht="12.75" customHeight="1">
      <c r="A121" s="48"/>
      <c r="B121" s="14" t="s">
        <v>86</v>
      </c>
      <c r="C121" s="12"/>
      <c r="D121" s="61">
        <f>($G$20)</f>
        <v>3339.17639808</v>
      </c>
      <c r="E121" s="62">
        <f>($H$20)</f>
        <v>16695.8819904</v>
      </c>
      <c r="F121" s="213">
        <v>25</v>
      </c>
      <c r="G121" s="90">
        <v>3</v>
      </c>
      <c r="H121" s="61">
        <f t="shared" si="10"/>
        <v>2504.38229856</v>
      </c>
      <c r="I121" s="62">
        <f t="shared" si="11"/>
        <v>12521.911492800002</v>
      </c>
      <c r="J121" s="61">
        <f t="shared" si="12"/>
        <v>9.486296585454545</v>
      </c>
      <c r="K121" s="64">
        <f t="shared" si="12"/>
        <v>47.43148292727273</v>
      </c>
    </row>
    <row r="122" spans="1:11" ht="12.75" customHeight="1">
      <c r="A122" s="48"/>
      <c r="B122" s="14" t="s">
        <v>87</v>
      </c>
      <c r="C122" s="12"/>
      <c r="D122" s="61">
        <f>($G$21)</f>
        <v>5008.76459712</v>
      </c>
      <c r="E122" s="62">
        <f>($H$21)</f>
        <v>25043.8229856</v>
      </c>
      <c r="F122" s="213">
        <v>25</v>
      </c>
      <c r="G122" s="90">
        <v>2</v>
      </c>
      <c r="H122" s="61">
        <f t="shared" si="10"/>
        <v>2504.38229856</v>
      </c>
      <c r="I122" s="62">
        <f t="shared" si="11"/>
        <v>12521.9114928</v>
      </c>
      <c r="J122" s="61">
        <f t="shared" si="12"/>
        <v>9.486296585454545</v>
      </c>
      <c r="K122" s="64">
        <f t="shared" si="12"/>
        <v>47.431482927272725</v>
      </c>
    </row>
    <row r="123" spans="1:11" ht="12.75" customHeight="1">
      <c r="A123" s="48"/>
      <c r="B123" s="14" t="s">
        <v>88</v>
      </c>
      <c r="C123" s="12"/>
      <c r="D123" s="61">
        <f>($G$22)</f>
        <v>2086.9852488</v>
      </c>
      <c r="E123" s="62">
        <f>($H$22)</f>
        <v>20869.852488</v>
      </c>
      <c r="F123" s="213">
        <v>25</v>
      </c>
      <c r="G123" s="90">
        <v>2</v>
      </c>
      <c r="H123" s="61">
        <f t="shared" si="10"/>
        <v>1043.4926244</v>
      </c>
      <c r="I123" s="62">
        <f t="shared" si="11"/>
        <v>10434.926244</v>
      </c>
      <c r="J123" s="61">
        <f t="shared" si="12"/>
        <v>3.9526235772727274</v>
      </c>
      <c r="K123" s="64">
        <f t="shared" si="12"/>
        <v>39.526235772727276</v>
      </c>
    </row>
    <row r="124" spans="1:11" ht="12.75" customHeight="1">
      <c r="A124" s="48"/>
      <c r="B124" s="14" t="s">
        <v>89</v>
      </c>
      <c r="C124" s="12"/>
      <c r="D124" s="61">
        <f>($G$23)</f>
        <v>1669.58819904</v>
      </c>
      <c r="E124" s="62">
        <f>($H$23)</f>
        <v>16695.8819904</v>
      </c>
      <c r="F124" s="213">
        <v>25</v>
      </c>
      <c r="G124" s="90">
        <v>2</v>
      </c>
      <c r="H124" s="61">
        <f t="shared" si="10"/>
        <v>834.79409952</v>
      </c>
      <c r="I124" s="62">
        <f t="shared" si="11"/>
        <v>8347.9409952</v>
      </c>
      <c r="J124" s="61">
        <f t="shared" si="12"/>
        <v>3.162098861818182</v>
      </c>
      <c r="K124" s="64">
        <f t="shared" si="12"/>
        <v>31.62098861818182</v>
      </c>
    </row>
    <row r="125" spans="1:11" ht="12.75" customHeight="1">
      <c r="A125" s="48"/>
      <c r="B125" s="14" t="s">
        <v>90</v>
      </c>
      <c r="C125" s="12"/>
      <c r="D125" s="61">
        <f>($G$24)</f>
        <v>4207.63155</v>
      </c>
      <c r="E125" s="62">
        <f>($H$24)</f>
        <v>8415.2631</v>
      </c>
      <c r="F125" s="213">
        <v>50</v>
      </c>
      <c r="G125" s="90">
        <v>2</v>
      </c>
      <c r="H125" s="61">
        <f t="shared" si="10"/>
        <v>4207.63155</v>
      </c>
      <c r="I125" s="62">
        <f t="shared" si="11"/>
        <v>8415.2631</v>
      </c>
      <c r="J125" s="61">
        <f t="shared" si="12"/>
        <v>15.937998295454546</v>
      </c>
      <c r="K125" s="64">
        <f t="shared" si="12"/>
        <v>31.875996590909093</v>
      </c>
    </row>
    <row r="126" spans="1:11" ht="12.75" customHeight="1">
      <c r="A126" s="48"/>
      <c r="B126" s="14" t="s">
        <v>91</v>
      </c>
      <c r="C126" s="12"/>
      <c r="D126" s="61">
        <f>($G$25)</f>
        <v>10017.52919424</v>
      </c>
      <c r="E126" s="62">
        <f>($H$25)</f>
        <v>33391.7639808</v>
      </c>
      <c r="F126" s="213">
        <v>25</v>
      </c>
      <c r="G126" s="90">
        <v>4</v>
      </c>
      <c r="H126" s="61">
        <f t="shared" si="10"/>
        <v>10017.52919424</v>
      </c>
      <c r="I126" s="62">
        <f t="shared" si="11"/>
        <v>33391.7639808</v>
      </c>
      <c r="J126" s="61">
        <f t="shared" si="12"/>
        <v>37.94518634181818</v>
      </c>
      <c r="K126" s="64">
        <f t="shared" si="12"/>
        <v>126.48395447272728</v>
      </c>
    </row>
    <row r="127" spans="1:11" ht="12.75" customHeight="1">
      <c r="A127" s="48"/>
      <c r="B127" s="14" t="s">
        <v>92</v>
      </c>
      <c r="C127" s="12"/>
      <c r="D127" s="61">
        <f>($G$26)</f>
        <v>8415.2631</v>
      </c>
      <c r="E127" s="62">
        <f>($H$26)</f>
        <v>16830.5262</v>
      </c>
      <c r="F127" s="213">
        <v>50</v>
      </c>
      <c r="G127" s="90">
        <v>2</v>
      </c>
      <c r="H127" s="61">
        <f t="shared" si="10"/>
        <v>8415.2631</v>
      </c>
      <c r="I127" s="62">
        <f t="shared" si="11"/>
        <v>16830.5262</v>
      </c>
      <c r="J127" s="61">
        <f t="shared" si="12"/>
        <v>31.875996590909093</v>
      </c>
      <c r="K127" s="64">
        <f t="shared" si="12"/>
        <v>63.751993181818186</v>
      </c>
    </row>
    <row r="128" spans="1:11" ht="12.75" customHeight="1">
      <c r="A128" s="48"/>
      <c r="B128" s="14" t="s">
        <v>126</v>
      </c>
      <c r="C128" s="12"/>
      <c r="D128" s="61">
        <f>($G$27)</f>
        <v>352.31901511999996</v>
      </c>
      <c r="E128" s="62">
        <f>($H$27)</f>
        <v>3523.1901512</v>
      </c>
      <c r="F128" s="213">
        <v>25</v>
      </c>
      <c r="G128" s="90">
        <v>2</v>
      </c>
      <c r="H128" s="61">
        <f t="shared" si="10"/>
        <v>176.15950755999998</v>
      </c>
      <c r="I128" s="62">
        <f t="shared" si="11"/>
        <v>1761.5950756</v>
      </c>
      <c r="J128" s="61">
        <f t="shared" si="12"/>
        <v>0.6672708619696969</v>
      </c>
      <c r="K128" s="64">
        <f t="shared" si="12"/>
        <v>6.672708619696969</v>
      </c>
    </row>
    <row r="129" spans="1:11" ht="12.75" customHeight="1">
      <c r="A129" s="48"/>
      <c r="B129" s="14" t="s">
        <v>93</v>
      </c>
      <c r="C129" s="12"/>
      <c r="D129" s="61">
        <f>($G$28)</f>
        <v>1252.19114928</v>
      </c>
      <c r="E129" s="62">
        <f>($H$28)</f>
        <v>12521.9114928</v>
      </c>
      <c r="F129" s="213">
        <v>25</v>
      </c>
      <c r="G129" s="90">
        <v>2</v>
      </c>
      <c r="H129" s="61">
        <f t="shared" si="10"/>
        <v>626.09557464</v>
      </c>
      <c r="I129" s="62">
        <f t="shared" si="11"/>
        <v>6260.9557464</v>
      </c>
      <c r="J129" s="61">
        <f t="shared" si="12"/>
        <v>2.371574146363636</v>
      </c>
      <c r="K129" s="64">
        <f t="shared" si="12"/>
        <v>23.715741463636363</v>
      </c>
    </row>
    <row r="130" spans="1:11" ht="12.75" customHeight="1">
      <c r="A130" s="48"/>
      <c r="B130" s="14" t="s">
        <v>94</v>
      </c>
      <c r="C130" s="12"/>
      <c r="D130" s="61">
        <f>($G$29)</f>
        <v>1252.19114928</v>
      </c>
      <c r="E130" s="62">
        <f>($H$29)</f>
        <v>12521.9114928</v>
      </c>
      <c r="F130" s="213">
        <v>25</v>
      </c>
      <c r="G130" s="90">
        <v>2</v>
      </c>
      <c r="H130" s="61">
        <f t="shared" si="10"/>
        <v>626.09557464</v>
      </c>
      <c r="I130" s="62">
        <f t="shared" si="11"/>
        <v>6260.9557464</v>
      </c>
      <c r="J130" s="61">
        <f t="shared" si="12"/>
        <v>2.371574146363636</v>
      </c>
      <c r="K130" s="64">
        <f t="shared" si="12"/>
        <v>23.715741463636363</v>
      </c>
    </row>
    <row r="131" spans="1:11" ht="12.75" customHeight="1">
      <c r="A131" s="48"/>
      <c r="B131" s="14" t="s">
        <v>95</v>
      </c>
      <c r="C131" s="12"/>
      <c r="D131" s="61">
        <f>($G$30)</f>
        <v>2086.9852488</v>
      </c>
      <c r="E131" s="62">
        <f>($H$30)</f>
        <v>20869.852488</v>
      </c>
      <c r="F131" s="213">
        <v>25</v>
      </c>
      <c r="G131" s="90">
        <v>2</v>
      </c>
      <c r="H131" s="61">
        <f t="shared" si="10"/>
        <v>1043.4926244</v>
      </c>
      <c r="I131" s="62">
        <f t="shared" si="11"/>
        <v>10434.926244</v>
      </c>
      <c r="J131" s="61">
        <f t="shared" si="12"/>
        <v>3.9526235772727274</v>
      </c>
      <c r="K131" s="64">
        <f t="shared" si="12"/>
        <v>39.526235772727276</v>
      </c>
    </row>
    <row r="132" spans="1:11" ht="12.75" customHeight="1">
      <c r="A132" s="48"/>
      <c r="B132" s="14" t="s">
        <v>96</v>
      </c>
      <c r="C132" s="12"/>
      <c r="D132" s="61">
        <f>($G$31)</f>
        <v>4591.36754736</v>
      </c>
      <c r="E132" s="62">
        <f>($H$31)</f>
        <v>45913.6754736</v>
      </c>
      <c r="F132" s="213">
        <v>25</v>
      </c>
      <c r="G132" s="90">
        <v>2</v>
      </c>
      <c r="H132" s="61">
        <f t="shared" si="10"/>
        <v>2295.68377368</v>
      </c>
      <c r="I132" s="62">
        <f t="shared" si="11"/>
        <v>22956.8377368</v>
      </c>
      <c r="J132" s="61">
        <f>(H132/264)</f>
        <v>8.69577187</v>
      </c>
      <c r="K132" s="64">
        <f>(I132/264)</f>
        <v>86.9577187</v>
      </c>
    </row>
    <row r="133" spans="1:11" ht="12.75" customHeight="1">
      <c r="A133" s="48"/>
      <c r="B133" s="14" t="s">
        <v>147</v>
      </c>
      <c r="C133" s="12"/>
      <c r="D133" s="61">
        <f>($G$32)</f>
        <v>6678.35279616</v>
      </c>
      <c r="E133" s="62">
        <f>($H$32)</f>
        <v>33391.7639808</v>
      </c>
      <c r="F133" s="213">
        <v>25</v>
      </c>
      <c r="G133" s="90">
        <v>2</v>
      </c>
      <c r="H133" s="61">
        <f t="shared" si="10"/>
        <v>3339.17639808</v>
      </c>
      <c r="I133" s="62">
        <f t="shared" si="11"/>
        <v>16695.8819904</v>
      </c>
      <c r="J133" s="61">
        <f>(H133/264)</f>
        <v>12.648395447272728</v>
      </c>
      <c r="K133" s="64">
        <f>(I133/264)</f>
        <v>63.24197723636364</v>
      </c>
    </row>
    <row r="134" spans="1:11" ht="12.75" customHeight="1" thickBot="1">
      <c r="A134" s="48"/>
      <c r="B134" s="37" t="s">
        <v>3</v>
      </c>
      <c r="C134" s="38"/>
      <c r="D134" s="67">
        <f>SUM(D120:D133)</f>
        <v>57219.300939680004</v>
      </c>
      <c r="E134" s="67">
        <f>SUM(E120:E133)</f>
        <v>287555.15030239994</v>
      </c>
      <c r="F134" s="91"/>
      <c r="G134" s="68"/>
      <c r="H134" s="66">
        <f>SUM(H120:H133)</f>
        <v>43895.13436468</v>
      </c>
      <c r="I134" s="67">
        <f>SUM(I120:I133)</f>
        <v>187705.24853319998</v>
      </c>
      <c r="J134" s="66">
        <f>SUM(J120:J133)</f>
        <v>166.26944835106056</v>
      </c>
      <c r="K134" s="69">
        <f>SUM(K120:K133)</f>
        <v>711.0047292924243</v>
      </c>
    </row>
    <row r="135" spans="1:10" ht="12.75" customHeight="1">
      <c r="A135" s="48"/>
      <c r="B135" s="12" t="s">
        <v>142</v>
      </c>
      <c r="C135" s="12"/>
      <c r="D135" s="62"/>
      <c r="E135" s="62"/>
      <c r="F135" s="63"/>
      <c r="G135" s="62"/>
      <c r="H135" s="62"/>
      <c r="I135" s="62"/>
      <c r="J135" s="62"/>
    </row>
    <row r="136" spans="1:9" ht="12.75" customHeight="1">
      <c r="A136" s="48"/>
      <c r="B136" s="12" t="s">
        <v>141</v>
      </c>
      <c r="C136" s="12"/>
      <c r="D136" s="85"/>
      <c r="E136" s="85"/>
      <c r="F136" s="71"/>
      <c r="G136" s="71"/>
      <c r="H136" s="71"/>
      <c r="I136" s="71"/>
    </row>
    <row r="137" spans="1:9" ht="12.75" customHeight="1">
      <c r="A137" s="48"/>
      <c r="B137" s="12" t="s">
        <v>238</v>
      </c>
      <c r="C137" s="12"/>
      <c r="D137" s="85"/>
      <c r="E137" s="85"/>
      <c r="F137" s="71"/>
      <c r="G137" s="71"/>
      <c r="H137" s="71"/>
      <c r="I137" s="71"/>
    </row>
    <row r="138" spans="1:9" ht="15" customHeight="1">
      <c r="A138" s="48"/>
      <c r="B138" s="12" t="s">
        <v>239</v>
      </c>
      <c r="C138" s="12"/>
      <c r="D138" s="85"/>
      <c r="E138" s="85"/>
      <c r="F138" s="71"/>
      <c r="G138" s="71"/>
      <c r="H138" s="71"/>
      <c r="I138" s="71"/>
    </row>
    <row r="139" spans="1:9" ht="12.75" customHeight="1" thickBot="1">
      <c r="A139" s="48"/>
      <c r="B139" s="48"/>
      <c r="C139" s="71"/>
      <c r="D139" s="71"/>
      <c r="E139" s="71"/>
      <c r="F139" s="71"/>
      <c r="G139" s="71"/>
      <c r="H139" s="71"/>
      <c r="I139" s="71"/>
    </row>
    <row r="140" spans="1:10" ht="12.75" customHeight="1">
      <c r="A140" s="48"/>
      <c r="B140" s="22" t="s">
        <v>104</v>
      </c>
      <c r="C140" s="9"/>
      <c r="D140" s="9"/>
      <c r="E140" s="9"/>
      <c r="F140" s="9"/>
      <c r="G140" s="9"/>
      <c r="H140" s="9"/>
      <c r="I140" s="9"/>
      <c r="J140" s="10"/>
    </row>
    <row r="141" spans="1:10" ht="12.75" customHeight="1" thickBot="1">
      <c r="A141" s="48"/>
      <c r="B141" s="11" t="s">
        <v>48</v>
      </c>
      <c r="C141" s="43"/>
      <c r="D141" s="52" t="s">
        <v>56</v>
      </c>
      <c r="E141" s="92"/>
      <c r="F141" s="26" t="s">
        <v>57</v>
      </c>
      <c r="G141" s="26" t="s">
        <v>138</v>
      </c>
      <c r="H141" s="26" t="s">
        <v>59</v>
      </c>
      <c r="I141" s="76" t="s">
        <v>140</v>
      </c>
      <c r="J141" s="77"/>
    </row>
    <row r="142" spans="1:10" ht="12.75" customHeight="1">
      <c r="A142" s="48"/>
      <c r="B142" s="11"/>
      <c r="C142" s="43"/>
      <c r="D142" s="57" t="s">
        <v>13</v>
      </c>
      <c r="E142" s="93" t="s">
        <v>51</v>
      </c>
      <c r="F142" s="26" t="s">
        <v>58</v>
      </c>
      <c r="G142" s="26"/>
      <c r="H142" s="26" t="s">
        <v>139</v>
      </c>
      <c r="I142" s="26" t="s">
        <v>60</v>
      </c>
      <c r="J142" s="59" t="s">
        <v>55</v>
      </c>
    </row>
    <row r="143" spans="1:10" ht="12.75" customHeight="1">
      <c r="A143" s="48"/>
      <c r="B143" s="11"/>
      <c r="C143" s="43"/>
      <c r="D143" s="58" t="s">
        <v>49</v>
      </c>
      <c r="E143" s="93" t="s">
        <v>50</v>
      </c>
      <c r="F143" s="26" t="s">
        <v>129</v>
      </c>
      <c r="G143" s="26"/>
      <c r="H143" s="26"/>
      <c r="I143" s="26" t="s">
        <v>50</v>
      </c>
      <c r="J143" s="59"/>
    </row>
    <row r="144" spans="1:10" ht="12.75" customHeight="1">
      <c r="A144" s="48"/>
      <c r="B144" s="14" t="s">
        <v>85</v>
      </c>
      <c r="C144" s="12"/>
      <c r="D144" s="61">
        <f>($G$19)</f>
        <v>6260.9557464</v>
      </c>
      <c r="E144" s="94">
        <f>($H$19)</f>
        <v>20869.852488</v>
      </c>
      <c r="F144" s="213">
        <v>0</v>
      </c>
      <c r="G144" s="63">
        <v>0</v>
      </c>
      <c r="H144" s="63">
        <v>1.05</v>
      </c>
      <c r="I144" s="62">
        <f aca="true" t="shared" si="13" ref="I144:I157">(D144*(F144/100)*(G144/365)*H144)</f>
        <v>0</v>
      </c>
      <c r="J144" s="64">
        <f aca="true" t="shared" si="14" ref="J144:J157">(E144*(F144/100)*(G144/365)*H144)</f>
        <v>0</v>
      </c>
    </row>
    <row r="145" spans="1:10" ht="12.75" customHeight="1">
      <c r="A145" s="48"/>
      <c r="B145" s="14" t="s">
        <v>86</v>
      </c>
      <c r="C145" s="12"/>
      <c r="D145" s="61">
        <f>($G$20)</f>
        <v>3339.17639808</v>
      </c>
      <c r="E145" s="94">
        <f>($H$20)</f>
        <v>16695.8819904</v>
      </c>
      <c r="F145" s="213">
        <v>2</v>
      </c>
      <c r="G145" s="63">
        <v>10</v>
      </c>
      <c r="H145" s="63">
        <v>1.05</v>
      </c>
      <c r="I145" s="62">
        <f t="shared" si="13"/>
        <v>1.9211699824569863</v>
      </c>
      <c r="J145" s="64">
        <f t="shared" si="14"/>
        <v>9.605849912284933</v>
      </c>
    </row>
    <row r="146" spans="1:10" ht="12.75" customHeight="1">
      <c r="A146" s="48"/>
      <c r="B146" s="14" t="s">
        <v>87</v>
      </c>
      <c r="C146" s="12"/>
      <c r="D146" s="61">
        <f>($G$21)</f>
        <v>5008.76459712</v>
      </c>
      <c r="E146" s="94">
        <f>($H$21)</f>
        <v>25043.8229856</v>
      </c>
      <c r="F146" s="213">
        <v>0</v>
      </c>
      <c r="G146" s="63">
        <v>0</v>
      </c>
      <c r="H146" s="63">
        <v>1.05</v>
      </c>
      <c r="I146" s="62">
        <f t="shared" si="13"/>
        <v>0</v>
      </c>
      <c r="J146" s="64">
        <f t="shared" si="14"/>
        <v>0</v>
      </c>
    </row>
    <row r="147" spans="1:10" ht="12.75" customHeight="1">
      <c r="A147" s="48"/>
      <c r="B147" s="14" t="s">
        <v>88</v>
      </c>
      <c r="C147" s="12"/>
      <c r="D147" s="61">
        <f>($G$22)</f>
        <v>2086.9852488</v>
      </c>
      <c r="E147" s="94">
        <f>($H$22)</f>
        <v>20869.852488</v>
      </c>
      <c r="F147" s="213">
        <v>0</v>
      </c>
      <c r="G147" s="63">
        <v>0</v>
      </c>
      <c r="H147" s="63">
        <v>1.05</v>
      </c>
      <c r="I147" s="62">
        <f t="shared" si="13"/>
        <v>0</v>
      </c>
      <c r="J147" s="64">
        <f t="shared" si="14"/>
        <v>0</v>
      </c>
    </row>
    <row r="148" spans="1:10" ht="12.75" customHeight="1">
      <c r="A148" s="48"/>
      <c r="B148" s="14" t="s">
        <v>89</v>
      </c>
      <c r="C148" s="12"/>
      <c r="D148" s="61">
        <f>($G$23)</f>
        <v>1669.58819904</v>
      </c>
      <c r="E148" s="94">
        <f>($H$23)</f>
        <v>16695.8819904</v>
      </c>
      <c r="F148" s="213">
        <v>1</v>
      </c>
      <c r="G148" s="63">
        <v>10</v>
      </c>
      <c r="H148" s="63">
        <v>1.05</v>
      </c>
      <c r="I148" s="62">
        <f t="shared" si="13"/>
        <v>0.4802924956142466</v>
      </c>
      <c r="J148" s="64">
        <f t="shared" si="14"/>
        <v>4.8029249561424665</v>
      </c>
    </row>
    <row r="149" spans="1:10" ht="12.75" customHeight="1">
      <c r="A149" s="48"/>
      <c r="B149" s="14" t="s">
        <v>90</v>
      </c>
      <c r="C149" s="12"/>
      <c r="D149" s="61">
        <f>($G$24)</f>
        <v>4207.63155</v>
      </c>
      <c r="E149" s="94">
        <f>($H$24)</f>
        <v>8415.2631</v>
      </c>
      <c r="F149" s="213">
        <v>15</v>
      </c>
      <c r="G149" s="63">
        <v>20</v>
      </c>
      <c r="H149" s="63">
        <v>1.05</v>
      </c>
      <c r="I149" s="62">
        <f t="shared" si="13"/>
        <v>36.31243666438356</v>
      </c>
      <c r="J149" s="64">
        <f t="shared" si="14"/>
        <v>72.62487332876712</v>
      </c>
    </row>
    <row r="150" spans="1:10" ht="12.75" customHeight="1">
      <c r="A150" s="48"/>
      <c r="B150" s="14" t="s">
        <v>91</v>
      </c>
      <c r="C150" s="12"/>
      <c r="D150" s="61">
        <f>($G$25)</f>
        <v>10017.52919424</v>
      </c>
      <c r="E150" s="94">
        <f>($H$25)</f>
        <v>33391.7639808</v>
      </c>
      <c r="F150" s="213">
        <v>5</v>
      </c>
      <c r="G150" s="63">
        <v>15</v>
      </c>
      <c r="H150" s="63">
        <v>1.05</v>
      </c>
      <c r="I150" s="62">
        <f t="shared" si="13"/>
        <v>21.6131623026411</v>
      </c>
      <c r="J150" s="64">
        <f t="shared" si="14"/>
        <v>72.04387434213699</v>
      </c>
    </row>
    <row r="151" spans="1:10" ht="12.75" customHeight="1">
      <c r="A151" s="48"/>
      <c r="B151" s="14" t="s">
        <v>92</v>
      </c>
      <c r="C151" s="12"/>
      <c r="D151" s="61">
        <f>($G$26)</f>
        <v>8415.2631</v>
      </c>
      <c r="E151" s="94">
        <f>($H$26)</f>
        <v>16830.5262</v>
      </c>
      <c r="F151" s="213">
        <v>12</v>
      </c>
      <c r="G151" s="63">
        <v>10</v>
      </c>
      <c r="H151" s="63">
        <v>1.05</v>
      </c>
      <c r="I151" s="62">
        <f t="shared" si="13"/>
        <v>29.049949331506845</v>
      </c>
      <c r="J151" s="64">
        <f t="shared" si="14"/>
        <v>58.09989866301369</v>
      </c>
    </row>
    <row r="152" spans="1:10" ht="12.75" customHeight="1">
      <c r="A152" s="48"/>
      <c r="B152" s="14" t="s">
        <v>126</v>
      </c>
      <c r="C152" s="12"/>
      <c r="D152" s="61">
        <f>($G$27)</f>
        <v>352.31901511999996</v>
      </c>
      <c r="E152" s="94">
        <f>($H$27)</f>
        <v>3523.1901512</v>
      </c>
      <c r="F152" s="213">
        <v>1</v>
      </c>
      <c r="G152" s="63">
        <v>10</v>
      </c>
      <c r="H152" s="63">
        <v>1.05</v>
      </c>
      <c r="I152" s="62">
        <f t="shared" si="13"/>
        <v>0.10135204544547943</v>
      </c>
      <c r="J152" s="64">
        <f t="shared" si="14"/>
        <v>1.0135204544547944</v>
      </c>
    </row>
    <row r="153" spans="1:10" ht="12.75" customHeight="1">
      <c r="A153" s="48"/>
      <c r="B153" s="14" t="s">
        <v>93</v>
      </c>
      <c r="C153" s="12"/>
      <c r="D153" s="61">
        <f>($G$28)</f>
        <v>1252.19114928</v>
      </c>
      <c r="E153" s="94">
        <f>($H$28)</f>
        <v>12521.9114928</v>
      </c>
      <c r="F153" s="213">
        <v>1</v>
      </c>
      <c r="G153" s="63">
        <v>10</v>
      </c>
      <c r="H153" s="63">
        <v>1.05</v>
      </c>
      <c r="I153" s="62">
        <f t="shared" si="13"/>
        <v>0.36021937171068497</v>
      </c>
      <c r="J153" s="64">
        <f t="shared" si="14"/>
        <v>3.602193717106849</v>
      </c>
    </row>
    <row r="154" spans="1:10" ht="12.75" customHeight="1">
      <c r="A154" s="48"/>
      <c r="B154" s="14" t="s">
        <v>94</v>
      </c>
      <c r="C154" s="12"/>
      <c r="D154" s="61">
        <f>($G$29)</f>
        <v>1252.19114928</v>
      </c>
      <c r="E154" s="94">
        <f>($H$29)</f>
        <v>12521.9114928</v>
      </c>
      <c r="F154" s="213">
        <v>1</v>
      </c>
      <c r="G154" s="63">
        <v>10</v>
      </c>
      <c r="H154" s="63">
        <v>1.05</v>
      </c>
      <c r="I154" s="62">
        <f t="shared" si="13"/>
        <v>0.36021937171068497</v>
      </c>
      <c r="J154" s="64">
        <f t="shared" si="14"/>
        <v>3.602193717106849</v>
      </c>
    </row>
    <row r="155" spans="1:10" ht="12.75" customHeight="1">
      <c r="A155" s="48"/>
      <c r="B155" s="14" t="s">
        <v>95</v>
      </c>
      <c r="C155" s="12"/>
      <c r="D155" s="61">
        <f>($G$30)</f>
        <v>2086.9852488</v>
      </c>
      <c r="E155" s="94">
        <f>($H$30)</f>
        <v>20869.852488</v>
      </c>
      <c r="F155" s="213">
        <v>1</v>
      </c>
      <c r="G155" s="63">
        <v>10</v>
      </c>
      <c r="H155" s="63">
        <v>1.05</v>
      </c>
      <c r="I155" s="62">
        <f t="shared" si="13"/>
        <v>0.6003656195178083</v>
      </c>
      <c r="J155" s="64">
        <f t="shared" si="14"/>
        <v>6.003656195178082</v>
      </c>
    </row>
    <row r="156" spans="1:10" ht="12.75" customHeight="1">
      <c r="A156" s="48"/>
      <c r="B156" s="14" t="s">
        <v>96</v>
      </c>
      <c r="C156" s="12"/>
      <c r="D156" s="61">
        <f>($G$31)</f>
        <v>4591.36754736</v>
      </c>
      <c r="E156" s="94">
        <f>($H$31)</f>
        <v>45913.6754736</v>
      </c>
      <c r="F156" s="213">
        <v>1</v>
      </c>
      <c r="G156" s="63">
        <v>10</v>
      </c>
      <c r="H156" s="63">
        <v>1.05</v>
      </c>
      <c r="I156" s="62">
        <f t="shared" si="13"/>
        <v>1.320804362939178</v>
      </c>
      <c r="J156" s="64">
        <f t="shared" si="14"/>
        <v>13.208043629391781</v>
      </c>
    </row>
    <row r="157" spans="1:10" ht="12.75" customHeight="1">
      <c r="A157" s="48"/>
      <c r="B157" s="14" t="s">
        <v>147</v>
      </c>
      <c r="C157" s="12"/>
      <c r="D157" s="95">
        <f>($G$32)</f>
        <v>6678.35279616</v>
      </c>
      <c r="E157" s="96">
        <f>($H$32)</f>
        <v>33391.7639808</v>
      </c>
      <c r="F157" s="213">
        <v>3</v>
      </c>
      <c r="G157" s="63">
        <v>10</v>
      </c>
      <c r="H157" s="63">
        <v>1.05</v>
      </c>
      <c r="I157" s="62">
        <f t="shared" si="13"/>
        <v>5.763509947370959</v>
      </c>
      <c r="J157" s="64">
        <f t="shared" si="14"/>
        <v>28.817549736854797</v>
      </c>
    </row>
    <row r="158" spans="1:10" ht="12.75" customHeight="1" thickBot="1">
      <c r="A158" s="48"/>
      <c r="B158" s="37" t="s">
        <v>3</v>
      </c>
      <c r="C158" s="38"/>
      <c r="D158" s="97">
        <f>SUM(D144:D157)</f>
        <v>57219.300939680004</v>
      </c>
      <c r="E158" s="67">
        <f>SUM(E144:E157)</f>
        <v>287555.15030239994</v>
      </c>
      <c r="F158" s="81"/>
      <c r="G158" s="81"/>
      <c r="H158" s="81"/>
      <c r="I158" s="67">
        <f>SUM(I144:I157)</f>
        <v>97.88348149529752</v>
      </c>
      <c r="J158" s="69">
        <f>SUM(J144:J157)</f>
        <v>273.42457865243836</v>
      </c>
    </row>
    <row r="159" spans="1:10" ht="12.75" customHeight="1">
      <c r="A159" s="48"/>
      <c r="B159" s="43" t="s">
        <v>186</v>
      </c>
      <c r="C159" s="12"/>
      <c r="D159" s="62"/>
      <c r="E159" s="62"/>
      <c r="F159" s="63"/>
      <c r="G159" s="63"/>
      <c r="H159" s="63"/>
      <c r="I159" s="62"/>
      <c r="J159" s="62"/>
    </row>
    <row r="160" spans="1:9" ht="12.75" customHeight="1">
      <c r="A160" s="48"/>
      <c r="B160" s="5" t="s">
        <v>130</v>
      </c>
      <c r="C160" s="12"/>
      <c r="D160" s="85"/>
      <c r="E160" s="85"/>
      <c r="F160" s="71"/>
      <c r="G160" s="71"/>
      <c r="H160" s="71"/>
      <c r="I160" s="71"/>
    </row>
    <row r="161" spans="1:9" ht="12.75">
      <c r="A161" s="48"/>
      <c r="B161" s="5" t="s">
        <v>134</v>
      </c>
      <c r="C161" s="12"/>
      <c r="D161" s="62"/>
      <c r="E161" s="62"/>
      <c r="F161" s="63"/>
      <c r="G161" s="63"/>
      <c r="H161" s="63"/>
      <c r="I161" s="79"/>
    </row>
    <row r="162" spans="1:9" ht="12.75">
      <c r="A162" s="48"/>
      <c r="B162" s="5" t="s">
        <v>135</v>
      </c>
      <c r="C162" s="12"/>
      <c r="D162" s="62"/>
      <c r="E162" s="62"/>
      <c r="F162" s="63"/>
      <c r="G162" s="63"/>
      <c r="H162" s="63"/>
      <c r="I162" s="79"/>
    </row>
    <row r="163" ht="12.75">
      <c r="B163" s="5" t="s">
        <v>75</v>
      </c>
    </row>
    <row r="164" ht="13.5" thickBot="1"/>
    <row r="165" spans="1:10" ht="15.75">
      <c r="A165" s="20"/>
      <c r="B165" s="22" t="s">
        <v>158</v>
      </c>
      <c r="C165" s="9"/>
      <c r="D165" s="9"/>
      <c r="E165" s="9"/>
      <c r="F165" s="9"/>
      <c r="G165" s="9"/>
      <c r="H165" s="9"/>
      <c r="I165" s="10"/>
      <c r="J165" s="45"/>
    </row>
    <row r="166" spans="1:13" ht="13.5" thickBot="1">
      <c r="A166" s="20"/>
      <c r="B166" s="11" t="s">
        <v>48</v>
      </c>
      <c r="C166" s="43"/>
      <c r="D166" s="53" t="s">
        <v>56</v>
      </c>
      <c r="E166" s="53"/>
      <c r="F166" s="26" t="s">
        <v>57</v>
      </c>
      <c r="G166" s="26" t="s">
        <v>143</v>
      </c>
      <c r="H166" s="53" t="s">
        <v>144</v>
      </c>
      <c r="I166" s="98"/>
      <c r="J166" s="12"/>
      <c r="K166" s="88"/>
      <c r="L166" s="88"/>
      <c r="M166" s="26"/>
    </row>
    <row r="167" spans="1:13" ht="12.75">
      <c r="A167" s="20"/>
      <c r="B167" s="11"/>
      <c r="C167" s="43"/>
      <c r="D167" s="26" t="s">
        <v>13</v>
      </c>
      <c r="E167" s="26" t="s">
        <v>51</v>
      </c>
      <c r="F167" s="26" t="s">
        <v>145</v>
      </c>
      <c r="G167" s="26" t="s">
        <v>157</v>
      </c>
      <c r="H167" s="26" t="s">
        <v>13</v>
      </c>
      <c r="I167" s="59" t="s">
        <v>51</v>
      </c>
      <c r="J167" s="26"/>
      <c r="K167" s="78"/>
      <c r="L167" s="26"/>
      <c r="M167" s="78"/>
    </row>
    <row r="168" spans="1:10" ht="12.75">
      <c r="A168" s="45"/>
      <c r="B168" s="11"/>
      <c r="C168" s="43"/>
      <c r="D168" s="78" t="s">
        <v>49</v>
      </c>
      <c r="E168" s="26" t="s">
        <v>50</v>
      </c>
      <c r="F168" s="26" t="s">
        <v>155</v>
      </c>
      <c r="G168" s="26" t="s">
        <v>146</v>
      </c>
      <c r="H168" s="78" t="s">
        <v>49</v>
      </c>
      <c r="I168" s="59" t="s">
        <v>50</v>
      </c>
      <c r="J168" s="26"/>
    </row>
    <row r="169" spans="1:10" ht="12.75">
      <c r="A169" s="45"/>
      <c r="B169" s="14" t="s">
        <v>85</v>
      </c>
      <c r="C169" s="12"/>
      <c r="D169" s="61">
        <f>($G$19)</f>
        <v>6260.9557464</v>
      </c>
      <c r="E169" s="94">
        <f>($H$19)</f>
        <v>20869.852488</v>
      </c>
      <c r="F169" s="213">
        <v>2</v>
      </c>
      <c r="G169" s="18">
        <v>6</v>
      </c>
      <c r="H169" s="62">
        <f aca="true" t="shared" si="15" ref="H169:H182">((D169*F169/100)/G169)</f>
        <v>20.869852488</v>
      </c>
      <c r="I169" s="64">
        <f aca="true" t="shared" si="16" ref="I169:I182">((E169*F169/100)/G169)</f>
        <v>69.56617496</v>
      </c>
      <c r="J169" s="62"/>
    </row>
    <row r="170" spans="2:10" ht="12.75">
      <c r="B170" s="14" t="s">
        <v>86</v>
      </c>
      <c r="C170" s="12"/>
      <c r="D170" s="61">
        <f>($G$20)</f>
        <v>3339.17639808</v>
      </c>
      <c r="E170" s="94">
        <f>($H$20)</f>
        <v>16695.8819904</v>
      </c>
      <c r="F170" s="213">
        <v>2</v>
      </c>
      <c r="G170" s="18">
        <v>6</v>
      </c>
      <c r="H170" s="62">
        <f t="shared" si="15"/>
        <v>11.1305879936</v>
      </c>
      <c r="I170" s="64">
        <f t="shared" si="16"/>
        <v>55.652939968000005</v>
      </c>
      <c r="J170" s="62"/>
    </row>
    <row r="171" spans="2:10" ht="12.75">
      <c r="B171" s="14" t="s">
        <v>87</v>
      </c>
      <c r="C171" s="12"/>
      <c r="D171" s="61">
        <f>($G$21)</f>
        <v>5008.76459712</v>
      </c>
      <c r="E171" s="94">
        <f>($H$21)</f>
        <v>25043.8229856</v>
      </c>
      <c r="F171" s="213">
        <v>2</v>
      </c>
      <c r="G171" s="18">
        <v>6</v>
      </c>
      <c r="H171" s="62">
        <f t="shared" si="15"/>
        <v>16.6958819904</v>
      </c>
      <c r="I171" s="64">
        <f t="shared" si="16"/>
        <v>83.479409952</v>
      </c>
      <c r="J171" s="62"/>
    </row>
    <row r="172" spans="2:10" ht="12.75">
      <c r="B172" s="14" t="s">
        <v>88</v>
      </c>
      <c r="C172" s="12"/>
      <c r="D172" s="61">
        <f>($G$22)</f>
        <v>2086.9852488</v>
      </c>
      <c r="E172" s="94">
        <f>($H$22)</f>
        <v>20869.852488</v>
      </c>
      <c r="F172" s="213">
        <v>2</v>
      </c>
      <c r="G172" s="18">
        <v>6</v>
      </c>
      <c r="H172" s="62">
        <f t="shared" si="15"/>
        <v>6.956617496000001</v>
      </c>
      <c r="I172" s="64">
        <f t="shared" si="16"/>
        <v>69.56617496</v>
      </c>
      <c r="J172" s="62"/>
    </row>
    <row r="173" spans="2:10" ht="12.75">
      <c r="B173" s="14" t="s">
        <v>89</v>
      </c>
      <c r="C173" s="12"/>
      <c r="D173" s="61">
        <f>($G$23)</f>
        <v>1669.58819904</v>
      </c>
      <c r="E173" s="94">
        <f>($H$23)</f>
        <v>16695.8819904</v>
      </c>
      <c r="F173" s="213">
        <v>2</v>
      </c>
      <c r="G173" s="18">
        <v>6</v>
      </c>
      <c r="H173" s="62">
        <f t="shared" si="15"/>
        <v>5.5652939968</v>
      </c>
      <c r="I173" s="64">
        <f t="shared" si="16"/>
        <v>55.652939968000005</v>
      </c>
      <c r="J173" s="62"/>
    </row>
    <row r="174" spans="2:10" ht="12.75">
      <c r="B174" s="14" t="s">
        <v>90</v>
      </c>
      <c r="C174" s="12"/>
      <c r="D174" s="61">
        <f>($G$24)</f>
        <v>4207.63155</v>
      </c>
      <c r="E174" s="94">
        <f>($H$24)</f>
        <v>8415.2631</v>
      </c>
      <c r="F174" s="213">
        <v>2</v>
      </c>
      <c r="G174" s="18">
        <v>6</v>
      </c>
      <c r="H174" s="62">
        <f t="shared" si="15"/>
        <v>14.0254385</v>
      </c>
      <c r="I174" s="64">
        <f t="shared" si="16"/>
        <v>28.050877</v>
      </c>
      <c r="J174" s="62"/>
    </row>
    <row r="175" spans="2:10" ht="12.75">
      <c r="B175" s="14" t="s">
        <v>91</v>
      </c>
      <c r="C175" s="12"/>
      <c r="D175" s="61">
        <f>($G$25)</f>
        <v>10017.52919424</v>
      </c>
      <c r="E175" s="94">
        <f>($H$25)</f>
        <v>33391.7639808</v>
      </c>
      <c r="F175" s="213">
        <v>2</v>
      </c>
      <c r="G175" s="18">
        <v>6</v>
      </c>
      <c r="H175" s="62">
        <f t="shared" si="15"/>
        <v>33.3917639808</v>
      </c>
      <c r="I175" s="64">
        <f t="shared" si="16"/>
        <v>111.30587993600001</v>
      </c>
      <c r="J175" s="62"/>
    </row>
    <row r="176" spans="2:10" ht="12.75">
      <c r="B176" s="14" t="s">
        <v>92</v>
      </c>
      <c r="C176" s="12"/>
      <c r="D176" s="61">
        <f>($G$26)</f>
        <v>8415.2631</v>
      </c>
      <c r="E176" s="94">
        <f>($H$26)</f>
        <v>16830.5262</v>
      </c>
      <c r="F176" s="213">
        <v>2</v>
      </c>
      <c r="G176" s="18">
        <v>6</v>
      </c>
      <c r="H176" s="62">
        <f t="shared" si="15"/>
        <v>28.050877</v>
      </c>
      <c r="I176" s="64">
        <f t="shared" si="16"/>
        <v>56.101754</v>
      </c>
      <c r="J176" s="62"/>
    </row>
    <row r="177" spans="2:10" ht="12.75">
      <c r="B177" s="14" t="s">
        <v>126</v>
      </c>
      <c r="C177" s="12"/>
      <c r="D177" s="61">
        <f>($G$27)</f>
        <v>352.31901511999996</v>
      </c>
      <c r="E177" s="94">
        <f>($H$27)</f>
        <v>3523.1901512</v>
      </c>
      <c r="F177" s="213">
        <v>2</v>
      </c>
      <c r="G177" s="18">
        <v>6</v>
      </c>
      <c r="H177" s="62">
        <f t="shared" si="15"/>
        <v>1.1743967170666665</v>
      </c>
      <c r="I177" s="64">
        <f t="shared" si="16"/>
        <v>11.743967170666666</v>
      </c>
      <c r="J177" s="62"/>
    </row>
    <row r="178" spans="2:10" ht="12.75">
      <c r="B178" s="14" t="s">
        <v>93</v>
      </c>
      <c r="C178" s="12"/>
      <c r="D178" s="61">
        <f>($G$28)</f>
        <v>1252.19114928</v>
      </c>
      <c r="E178" s="94">
        <f>($H$28)</f>
        <v>12521.9114928</v>
      </c>
      <c r="F178" s="213">
        <v>2</v>
      </c>
      <c r="G178" s="18">
        <v>6</v>
      </c>
      <c r="H178" s="62">
        <f t="shared" si="15"/>
        <v>4.1739704976</v>
      </c>
      <c r="I178" s="64">
        <f t="shared" si="16"/>
        <v>41.739704976</v>
      </c>
      <c r="J178" s="62"/>
    </row>
    <row r="179" spans="2:10" ht="12.75">
      <c r="B179" s="14" t="s">
        <v>94</v>
      </c>
      <c r="C179" s="12"/>
      <c r="D179" s="61">
        <f>($G$29)</f>
        <v>1252.19114928</v>
      </c>
      <c r="E179" s="62">
        <f>($H$29)</f>
        <v>12521.9114928</v>
      </c>
      <c r="F179" s="213">
        <v>2</v>
      </c>
      <c r="G179" s="18">
        <v>6</v>
      </c>
      <c r="H179" s="62">
        <f t="shared" si="15"/>
        <v>4.1739704976</v>
      </c>
      <c r="I179" s="64">
        <f t="shared" si="16"/>
        <v>41.739704976</v>
      </c>
      <c r="J179" s="62"/>
    </row>
    <row r="180" spans="2:10" ht="12.75">
      <c r="B180" s="14" t="s">
        <v>95</v>
      </c>
      <c r="C180" s="12"/>
      <c r="D180" s="61">
        <f>($G$30)</f>
        <v>2086.9852488</v>
      </c>
      <c r="E180" s="94">
        <f>($H$30)</f>
        <v>20869.852488</v>
      </c>
      <c r="F180" s="213">
        <v>2</v>
      </c>
      <c r="G180" s="99">
        <v>6</v>
      </c>
      <c r="H180" s="62">
        <f t="shared" si="15"/>
        <v>6.956617496000001</v>
      </c>
      <c r="I180" s="64">
        <f t="shared" si="16"/>
        <v>69.56617496</v>
      </c>
      <c r="J180" s="62"/>
    </row>
    <row r="181" spans="2:10" ht="12.75">
      <c r="B181" s="14" t="s">
        <v>96</v>
      </c>
      <c r="C181" s="12"/>
      <c r="D181" s="61">
        <f>($G$31)</f>
        <v>4591.36754736</v>
      </c>
      <c r="E181" s="94">
        <f>($H$31)</f>
        <v>45913.6754736</v>
      </c>
      <c r="F181" s="213">
        <v>2</v>
      </c>
      <c r="G181" s="99">
        <v>6</v>
      </c>
      <c r="H181" s="62">
        <f t="shared" si="15"/>
        <v>15.304558491199998</v>
      </c>
      <c r="I181" s="64">
        <f t="shared" si="16"/>
        <v>153.045584912</v>
      </c>
      <c r="J181" s="62"/>
    </row>
    <row r="182" spans="2:10" ht="12.75">
      <c r="B182" s="14" t="s">
        <v>147</v>
      </c>
      <c r="C182" s="12"/>
      <c r="D182" s="95">
        <f>($G$32)</f>
        <v>6678.35279616</v>
      </c>
      <c r="E182" s="96">
        <f>($H$32)</f>
        <v>33391.7639808</v>
      </c>
      <c r="F182" s="213">
        <v>2</v>
      </c>
      <c r="G182" s="62">
        <v>6</v>
      </c>
      <c r="H182" s="62">
        <f t="shared" si="15"/>
        <v>22.2611759872</v>
      </c>
      <c r="I182" s="64">
        <f t="shared" si="16"/>
        <v>111.30587993600001</v>
      </c>
      <c r="J182" s="62"/>
    </row>
    <row r="183" spans="2:10" ht="13.5" thickBot="1">
      <c r="B183" s="37" t="s">
        <v>3</v>
      </c>
      <c r="C183" s="38"/>
      <c r="D183" s="97">
        <f>SUM(D169:D182)</f>
        <v>57219.300939680004</v>
      </c>
      <c r="E183" s="67">
        <f>SUM(E169:E182)</f>
        <v>287555.15030239994</v>
      </c>
      <c r="F183" s="81"/>
      <c r="G183" s="67"/>
      <c r="H183" s="67">
        <f>SUM(H169:H182)</f>
        <v>190.73100313226666</v>
      </c>
      <c r="I183" s="69">
        <f>SUM(I169:I182)</f>
        <v>958.5171676746667</v>
      </c>
      <c r="J183" s="62"/>
    </row>
    <row r="184" spans="2:10" ht="12.75">
      <c r="B184" s="43" t="s">
        <v>156</v>
      </c>
      <c r="C184" s="12"/>
      <c r="D184" s="62"/>
      <c r="E184" s="62"/>
      <c r="F184" s="63"/>
      <c r="G184" s="62"/>
      <c r="H184" s="62"/>
      <c r="I184" s="62"/>
      <c r="J184" s="62"/>
    </row>
    <row r="185" spans="2:10" ht="12.75">
      <c r="B185" s="43" t="s">
        <v>178</v>
      </c>
      <c r="C185" s="12"/>
      <c r="D185" s="62"/>
      <c r="E185" s="62"/>
      <c r="F185" s="63"/>
      <c r="G185" s="62"/>
      <c r="H185" s="62"/>
      <c r="I185" s="62"/>
      <c r="J185" s="62"/>
    </row>
    <row r="186" spans="2:10" ht="12.75">
      <c r="B186" s="43" t="s">
        <v>177</v>
      </c>
      <c r="C186" s="12"/>
      <c r="D186" s="62"/>
      <c r="E186" s="62"/>
      <c r="F186" s="63"/>
      <c r="G186" s="62"/>
      <c r="H186" s="62"/>
      <c r="I186" s="62"/>
      <c r="J186" s="62"/>
    </row>
    <row r="187" ht="15" customHeight="1">
      <c r="B187" s="43"/>
    </row>
    <row r="189" spans="1:9" ht="15.75">
      <c r="A189" s="7" t="s">
        <v>15</v>
      </c>
      <c r="B189" s="46" t="s">
        <v>194</v>
      </c>
      <c r="C189" s="47"/>
      <c r="D189" s="47"/>
      <c r="E189" s="100"/>
      <c r="F189" s="47"/>
      <c r="G189" s="47"/>
      <c r="H189" s="47"/>
      <c r="I189" s="47"/>
    </row>
    <row r="190" spans="2:9" ht="13.5" thickBot="1">
      <c r="B190" s="101" t="s">
        <v>195</v>
      </c>
      <c r="C190" s="47"/>
      <c r="D190" s="47"/>
      <c r="E190" s="47"/>
      <c r="F190" s="47"/>
      <c r="G190" s="47"/>
      <c r="H190" s="47"/>
      <c r="I190" s="47"/>
    </row>
    <row r="191" spans="2:10" ht="12.75">
      <c r="B191" s="102" t="s">
        <v>14</v>
      </c>
      <c r="C191" s="103" t="s">
        <v>16</v>
      </c>
      <c r="D191" s="103" t="s">
        <v>17</v>
      </c>
      <c r="E191" s="103" t="s">
        <v>18</v>
      </c>
      <c r="F191" s="103" t="s">
        <v>19</v>
      </c>
      <c r="G191" s="104" t="s">
        <v>20</v>
      </c>
      <c r="H191" s="105" t="s">
        <v>83</v>
      </c>
      <c r="I191" s="106" t="s">
        <v>21</v>
      </c>
      <c r="J191" s="88"/>
    </row>
    <row r="192" spans="2:9" ht="12.75">
      <c r="B192" s="11" t="s">
        <v>22</v>
      </c>
      <c r="C192" s="12"/>
      <c r="D192" s="70" t="s">
        <v>23</v>
      </c>
      <c r="E192" s="70" t="s">
        <v>24</v>
      </c>
      <c r="F192" s="70" t="s">
        <v>25</v>
      </c>
      <c r="G192" s="107"/>
      <c r="H192" s="108" t="s">
        <v>26</v>
      </c>
      <c r="I192" s="13"/>
    </row>
    <row r="193" spans="2:9" ht="13.5" thickBot="1">
      <c r="B193" s="14"/>
      <c r="C193" s="12"/>
      <c r="D193" s="70"/>
      <c r="E193" s="70" t="s">
        <v>27</v>
      </c>
      <c r="F193" s="12"/>
      <c r="G193" s="109"/>
      <c r="H193" s="108" t="s">
        <v>28</v>
      </c>
      <c r="I193" s="13"/>
    </row>
    <row r="194" spans="1:9" ht="13.5" thickBot="1">
      <c r="A194" s="102" t="s">
        <v>63</v>
      </c>
      <c r="B194" s="44">
        <f>($G$64)</f>
        <v>48620.02408656</v>
      </c>
      <c r="C194" s="44">
        <f>(B194/264)</f>
        <v>184.16675790363635</v>
      </c>
      <c r="D194" s="18">
        <v>264</v>
      </c>
      <c r="E194" s="18">
        <v>225</v>
      </c>
      <c r="F194" s="213">
        <v>12</v>
      </c>
      <c r="G194" s="110">
        <f>(C194/F194)*(D194/E194)</f>
        <v>18.007416328355554</v>
      </c>
      <c r="H194" s="111">
        <f>(G194*(30/100))</f>
        <v>5.402224898506666</v>
      </c>
      <c r="I194" s="112">
        <f>(G194+H194)</f>
        <v>23.40964122686222</v>
      </c>
    </row>
    <row r="195" spans="1:9" ht="13.5" thickBot="1">
      <c r="A195" s="113" t="s">
        <v>64</v>
      </c>
      <c r="B195" s="114">
        <f>($H$64)</f>
        <v>150666.8705424</v>
      </c>
      <c r="C195" s="114">
        <f>(B195/264)</f>
        <v>570.7078429636364</v>
      </c>
      <c r="D195" s="115">
        <v>264</v>
      </c>
      <c r="E195" s="115">
        <v>225</v>
      </c>
      <c r="F195" s="213">
        <v>12</v>
      </c>
      <c r="G195" s="116">
        <f>(C195/F195)*(D195/E195)</f>
        <v>55.80254464533334</v>
      </c>
      <c r="H195" s="111">
        <f>(G195*(30/100))</f>
        <v>16.7407633936</v>
      </c>
      <c r="I195" s="112">
        <f>(G195+H195)</f>
        <v>72.54330803893335</v>
      </c>
    </row>
    <row r="196" spans="2:3" ht="12.75">
      <c r="B196" s="117" t="s">
        <v>29</v>
      </c>
      <c r="C196" s="118"/>
    </row>
    <row r="197" spans="2:3" ht="12.75">
      <c r="B197" s="117" t="s">
        <v>65</v>
      </c>
      <c r="C197" s="118"/>
    </row>
    <row r="198" spans="2:3" ht="12.75">
      <c r="B198" s="117" t="s">
        <v>159</v>
      </c>
      <c r="C198" s="118"/>
    </row>
    <row r="199" ht="12.75">
      <c r="C199" s="119" t="s">
        <v>30</v>
      </c>
    </row>
    <row r="200" spans="3:6" ht="12.75">
      <c r="C200" s="119" t="s">
        <v>160</v>
      </c>
      <c r="D200" s="120"/>
      <c r="E200" s="120"/>
      <c r="F200" s="120"/>
    </row>
    <row r="201" spans="3:6" ht="12.75">
      <c r="C201" s="85" t="s">
        <v>161</v>
      </c>
      <c r="D201" s="120"/>
      <c r="E201" s="120"/>
      <c r="F201" s="120"/>
    </row>
    <row r="202" spans="3:6" ht="12.75">
      <c r="C202" s="85" t="s">
        <v>162</v>
      </c>
      <c r="D202" s="120"/>
      <c r="E202" s="120"/>
      <c r="F202" s="120"/>
    </row>
    <row r="203" spans="3:6" ht="12.75">
      <c r="C203" s="85" t="s">
        <v>164</v>
      </c>
      <c r="D203" s="120"/>
      <c r="E203" s="120"/>
      <c r="F203" s="120"/>
    </row>
    <row r="204" spans="2:6" ht="12.75">
      <c r="B204" s="5" t="s">
        <v>31</v>
      </c>
      <c r="C204" s="117" t="s">
        <v>163</v>
      </c>
      <c r="D204" s="120"/>
      <c r="E204" s="120"/>
      <c r="F204" s="120"/>
    </row>
    <row r="205" spans="2:17" ht="12.75">
      <c r="B205" s="5" t="s">
        <v>66</v>
      </c>
      <c r="D205" s="120"/>
      <c r="E205" s="120"/>
      <c r="F205" s="120"/>
      <c r="O205" s="120"/>
      <c r="P205" s="120"/>
      <c r="Q205" s="120"/>
    </row>
    <row r="206" spans="2:23" ht="12.75">
      <c r="B206" s="5" t="s">
        <v>84</v>
      </c>
      <c r="D206" s="120"/>
      <c r="E206" s="120"/>
      <c r="F206" s="120"/>
      <c r="N206" s="43"/>
      <c r="O206" s="120"/>
      <c r="P206" s="120"/>
      <c r="Q206" s="120"/>
      <c r="R206" s="12"/>
      <c r="S206" s="12"/>
      <c r="T206" s="12"/>
      <c r="U206" s="12"/>
      <c r="V206" s="12"/>
      <c r="W206" s="12"/>
    </row>
    <row r="207" spans="2:23" ht="12.75">
      <c r="B207" s="20"/>
      <c r="D207" s="120"/>
      <c r="E207" s="120"/>
      <c r="F207" s="120"/>
      <c r="N207" s="70"/>
      <c r="O207" s="70"/>
      <c r="P207" s="70"/>
      <c r="Q207" s="70"/>
      <c r="R207" s="70"/>
      <c r="S207" s="70"/>
      <c r="T207" s="70"/>
      <c r="U207" s="26"/>
      <c r="V207" s="12"/>
      <c r="W207" s="12"/>
    </row>
    <row r="208" spans="2:23" ht="13.5" thickBot="1">
      <c r="B208" s="101" t="s">
        <v>120</v>
      </c>
      <c r="C208" s="121"/>
      <c r="D208" s="122"/>
      <c r="E208" s="122"/>
      <c r="F208" s="122"/>
      <c r="G208" s="47"/>
      <c r="H208" s="47"/>
      <c r="I208" s="47"/>
      <c r="J208" s="47"/>
      <c r="M208" s="70"/>
      <c r="N208" s="70"/>
      <c r="O208" s="70"/>
      <c r="P208" s="70"/>
      <c r="Q208" s="70"/>
      <c r="R208" s="70"/>
      <c r="S208" s="70"/>
      <c r="T208" s="70"/>
      <c r="U208" s="26"/>
      <c r="V208" s="12"/>
      <c r="W208" s="12"/>
    </row>
    <row r="209" spans="2:23" ht="12.75">
      <c r="B209" s="102" t="s">
        <v>32</v>
      </c>
      <c r="C209" s="103" t="s">
        <v>33</v>
      </c>
      <c r="D209" s="103" t="s">
        <v>34</v>
      </c>
      <c r="E209" s="103" t="s">
        <v>35</v>
      </c>
      <c r="F209" s="103" t="s">
        <v>36</v>
      </c>
      <c r="G209" s="103" t="s">
        <v>79</v>
      </c>
      <c r="H209" s="103"/>
      <c r="I209" s="103" t="s">
        <v>39</v>
      </c>
      <c r="J209" s="106" t="s">
        <v>21</v>
      </c>
      <c r="M209" s="70"/>
      <c r="N209" s="70"/>
      <c r="O209" s="70"/>
      <c r="P209" s="70"/>
      <c r="Q209" s="70"/>
      <c r="R209" s="70"/>
      <c r="S209" s="70"/>
      <c r="T209" s="70"/>
      <c r="U209" s="26"/>
      <c r="V209" s="12"/>
      <c r="W209" s="12"/>
    </row>
    <row r="210" spans="2:23" ht="13.5" thickBot="1">
      <c r="B210" s="11" t="s">
        <v>40</v>
      </c>
      <c r="C210" s="70" t="s">
        <v>41</v>
      </c>
      <c r="D210" s="70"/>
      <c r="E210" s="70"/>
      <c r="F210" s="70"/>
      <c r="G210" s="70"/>
      <c r="H210" s="70"/>
      <c r="I210" s="70"/>
      <c r="J210" s="59"/>
      <c r="M210" s="70"/>
      <c r="N210" s="18"/>
      <c r="O210" s="63"/>
      <c r="P210" s="63"/>
      <c r="Q210" s="63"/>
      <c r="R210" s="63"/>
      <c r="S210" s="18"/>
      <c r="T210" s="18"/>
      <c r="U210" s="18"/>
      <c r="V210" s="12"/>
      <c r="W210" s="12"/>
    </row>
    <row r="211" spans="1:23" ht="12.75">
      <c r="A211" s="102" t="s">
        <v>63</v>
      </c>
      <c r="B211" s="123">
        <f>(I194*(2/12))</f>
        <v>3.901606871143703</v>
      </c>
      <c r="C211" s="123">
        <f>(I194*(5/12))</f>
        <v>9.754017177859259</v>
      </c>
      <c r="D211" s="79">
        <f>(I194*(0.75/12))</f>
        <v>1.4631025766788888</v>
      </c>
      <c r="E211" s="79">
        <f>(I194*(1.5/12))</f>
        <v>2.9262051533577775</v>
      </c>
      <c r="F211" s="79">
        <f>(I194*(1/12))</f>
        <v>1.9508034355718515</v>
      </c>
      <c r="G211" s="79">
        <f>(I194*(1/12))</f>
        <v>1.9508034355718515</v>
      </c>
      <c r="H211" s="123"/>
      <c r="I211" s="123">
        <f>(I194*(0.75/12))</f>
        <v>1.4631025766788888</v>
      </c>
      <c r="J211" s="124">
        <f>(I211+H211+G211+F211+E211+D211+C211+B211)</f>
        <v>23.409641226862217</v>
      </c>
      <c r="M211" s="70"/>
      <c r="N211" s="43"/>
      <c r="O211" s="120"/>
      <c r="P211" s="120"/>
      <c r="Q211" s="120"/>
      <c r="R211" s="12"/>
      <c r="S211" s="12"/>
      <c r="T211" s="12"/>
      <c r="U211" s="12"/>
      <c r="V211" s="12"/>
      <c r="W211" s="12"/>
    </row>
    <row r="212" spans="1:23" ht="13.5" thickBot="1">
      <c r="A212" s="113" t="s">
        <v>64</v>
      </c>
      <c r="B212" s="125">
        <f>(I195*(2/12))</f>
        <v>12.090551339822223</v>
      </c>
      <c r="C212" s="125">
        <f>(I195*(5/12))</f>
        <v>30.226378349555564</v>
      </c>
      <c r="D212" s="126">
        <f>(I195*(0.75/12))</f>
        <v>4.533956752433334</v>
      </c>
      <c r="E212" s="126">
        <f>(I195*(1.5/12))</f>
        <v>9.067913504866668</v>
      </c>
      <c r="F212" s="126">
        <f>(I195*(1/12))</f>
        <v>6.045275669911112</v>
      </c>
      <c r="G212" s="126">
        <f>(I195*(1/12))</f>
        <v>6.045275669911112</v>
      </c>
      <c r="H212" s="125"/>
      <c r="I212" s="125">
        <f>(I195*(0.75/12))</f>
        <v>4.533956752433334</v>
      </c>
      <c r="J212" s="112">
        <f>(I212+H212+G212+F212+E212+D212+C212+B212)</f>
        <v>72.54330803893335</v>
      </c>
      <c r="M212" s="18"/>
      <c r="N212" s="210"/>
      <c r="O212" s="12"/>
      <c r="P212" s="12"/>
      <c r="Q212" s="12"/>
      <c r="R212" s="12"/>
      <c r="S212" s="12"/>
      <c r="T212" s="12"/>
      <c r="U212" s="12"/>
      <c r="V212" s="12"/>
      <c r="W212" s="12"/>
    </row>
    <row r="213" spans="2:23" ht="12.75">
      <c r="B213" s="5" t="s">
        <v>67</v>
      </c>
      <c r="C213" s="43"/>
      <c r="D213" s="120"/>
      <c r="E213" s="120"/>
      <c r="F213" s="120"/>
      <c r="M213" s="12"/>
      <c r="N213" s="210"/>
      <c r="O213" s="12"/>
      <c r="P213" s="12"/>
      <c r="Q213" s="12"/>
      <c r="R213" s="12"/>
      <c r="S213" s="12"/>
      <c r="T213" s="12"/>
      <c r="U213" s="12"/>
      <c r="V213" s="12"/>
      <c r="W213" s="12"/>
    </row>
    <row r="214" spans="2:23" ht="12.75">
      <c r="B214" s="5" t="s">
        <v>42</v>
      </c>
      <c r="C214" s="118"/>
      <c r="M214" s="12"/>
      <c r="N214" s="210"/>
      <c r="O214" s="12"/>
      <c r="P214" s="12"/>
      <c r="Q214" s="12"/>
      <c r="R214" s="12"/>
      <c r="S214" s="12"/>
      <c r="T214" s="12"/>
      <c r="U214" s="12"/>
      <c r="V214" s="12"/>
      <c r="W214" s="12"/>
    </row>
    <row r="215" spans="2:23" ht="12.75">
      <c r="B215" s="5" t="s">
        <v>80</v>
      </c>
      <c r="C215" s="118"/>
      <c r="M215" s="12"/>
      <c r="N215" s="210"/>
      <c r="O215" s="12"/>
      <c r="P215" s="12"/>
      <c r="Q215" s="12"/>
      <c r="R215" s="12"/>
      <c r="S215" s="12"/>
      <c r="T215" s="12"/>
      <c r="U215" s="12"/>
      <c r="V215" s="12"/>
      <c r="W215" s="12"/>
    </row>
    <row r="216" spans="3:23" ht="12.75">
      <c r="C216" s="118"/>
      <c r="M216" s="12"/>
      <c r="N216" s="210"/>
      <c r="O216" s="12"/>
      <c r="P216" s="12"/>
      <c r="Q216" s="12"/>
      <c r="R216" s="12"/>
      <c r="S216" s="12"/>
      <c r="T216" s="12"/>
      <c r="U216" s="12"/>
      <c r="V216" s="12"/>
      <c r="W216" s="12"/>
    </row>
    <row r="217" spans="2:23" ht="13.5" thickBot="1">
      <c r="B217" s="101" t="s">
        <v>196</v>
      </c>
      <c r="C217" s="127"/>
      <c r="D217" s="47"/>
      <c r="E217" s="47"/>
      <c r="F217" s="47"/>
      <c r="G217" s="47"/>
      <c r="M217" s="12"/>
      <c r="N217" s="210"/>
      <c r="O217" s="12"/>
      <c r="P217" s="12"/>
      <c r="Q217" s="12"/>
      <c r="R217" s="12"/>
      <c r="S217" s="12"/>
      <c r="T217" s="12"/>
      <c r="U217" s="12"/>
      <c r="V217" s="12"/>
      <c r="W217" s="12"/>
    </row>
    <row r="218" spans="2:23" ht="12.75">
      <c r="B218" s="105" t="s">
        <v>43</v>
      </c>
      <c r="C218" s="128" t="s">
        <v>122</v>
      </c>
      <c r="D218" s="128" t="s">
        <v>39</v>
      </c>
      <c r="E218" s="128" t="s">
        <v>44</v>
      </c>
      <c r="F218" s="128" t="s">
        <v>68</v>
      </c>
      <c r="G218" s="129" t="s">
        <v>21</v>
      </c>
      <c r="I218" s="26"/>
      <c r="J218" s="26"/>
      <c r="M218" s="12"/>
      <c r="N218" s="210"/>
      <c r="O218" s="12"/>
      <c r="P218" s="12"/>
      <c r="Q218" s="12"/>
      <c r="R218" s="12"/>
      <c r="S218" s="12"/>
      <c r="T218" s="12"/>
      <c r="U218" s="12"/>
      <c r="V218" s="12"/>
      <c r="W218" s="12"/>
    </row>
    <row r="219" spans="2:23" ht="13.5" thickBot="1">
      <c r="B219" s="130"/>
      <c r="C219" s="26" t="s">
        <v>123</v>
      </c>
      <c r="D219" s="26"/>
      <c r="E219" s="26"/>
      <c r="F219" s="26" t="s">
        <v>41</v>
      </c>
      <c r="G219" s="131"/>
      <c r="I219" s="26"/>
      <c r="J219" s="26"/>
      <c r="M219" s="12"/>
      <c r="N219" s="210"/>
      <c r="O219" s="12"/>
      <c r="P219" s="12"/>
      <c r="Q219" s="12"/>
      <c r="R219" s="12"/>
      <c r="S219" s="12"/>
      <c r="T219" s="12"/>
      <c r="U219" s="12"/>
      <c r="V219" s="12"/>
      <c r="W219" s="12"/>
    </row>
    <row r="220" spans="1:23" ht="12.75">
      <c r="A220" s="102" t="s">
        <v>63</v>
      </c>
      <c r="B220" s="44">
        <f>($I$86)</f>
        <v>3.631243666438357</v>
      </c>
      <c r="C220" s="79">
        <f>(B220*(1/20))</f>
        <v>0.18156218332191787</v>
      </c>
      <c r="D220" s="79">
        <f>(B220*(1/60))</f>
        <v>0.06052072777397261</v>
      </c>
      <c r="E220" s="79">
        <f>(B220*(1/30))</f>
        <v>0.12104145554794522</v>
      </c>
      <c r="F220" s="79">
        <f>(B220*(1/2))</f>
        <v>1.8156218332191785</v>
      </c>
      <c r="G220" s="132">
        <f>SUM(C220:F220)</f>
        <v>2.178746199863014</v>
      </c>
      <c r="I220" s="26"/>
      <c r="J220" s="26"/>
      <c r="M220" s="12"/>
      <c r="N220" s="210"/>
      <c r="O220" s="12"/>
      <c r="P220" s="12"/>
      <c r="Q220" s="12"/>
      <c r="R220" s="12"/>
      <c r="S220" s="12"/>
      <c r="T220" s="12"/>
      <c r="U220" s="12"/>
      <c r="V220" s="12"/>
      <c r="W220" s="12"/>
    </row>
    <row r="221" spans="1:23" ht="13.5" thickBot="1">
      <c r="A221" s="113" t="s">
        <v>64</v>
      </c>
      <c r="B221" s="114">
        <f>($J$86)</f>
        <v>7.262487332876714</v>
      </c>
      <c r="C221" s="126">
        <f>(B221*(1/20))</f>
        <v>0.36312436664383574</v>
      </c>
      <c r="D221" s="126">
        <f>(B221*(1/60))</f>
        <v>0.12104145554794522</v>
      </c>
      <c r="E221" s="126">
        <f>(B221*(1/30))</f>
        <v>0.24208291109589045</v>
      </c>
      <c r="F221" s="126">
        <f>(B221*(1/2))</f>
        <v>3.631243666438357</v>
      </c>
      <c r="G221" s="133">
        <f>SUM(C221:F221)</f>
        <v>4.357492399726028</v>
      </c>
      <c r="I221" s="44"/>
      <c r="J221" s="44"/>
      <c r="M221" s="12"/>
      <c r="N221" s="210"/>
      <c r="O221" s="12"/>
      <c r="P221" s="12"/>
      <c r="Q221" s="12"/>
      <c r="R221" s="12"/>
      <c r="S221" s="12"/>
      <c r="T221" s="12"/>
      <c r="U221" s="12"/>
      <c r="V221" s="12"/>
      <c r="W221" s="12"/>
    </row>
    <row r="222" spans="2:23" ht="12.75">
      <c r="B222" s="5" t="s">
        <v>124</v>
      </c>
      <c r="C222" s="18"/>
      <c r="D222" s="18"/>
      <c r="E222" s="18"/>
      <c r="F222" s="18"/>
      <c r="G222" s="18"/>
      <c r="H222" s="18"/>
      <c r="I222" s="44"/>
      <c r="J222" s="44"/>
      <c r="M222" s="12"/>
      <c r="N222" s="210"/>
      <c r="O222" s="12"/>
      <c r="P222" s="12"/>
      <c r="Q222" s="12"/>
      <c r="R222" s="12"/>
      <c r="S222" s="12"/>
      <c r="T222" s="12"/>
      <c r="U222" s="12"/>
      <c r="V222" s="12"/>
      <c r="W222" s="12"/>
    </row>
    <row r="223" spans="2:23" ht="12.75">
      <c r="B223" s="5" t="s">
        <v>165</v>
      </c>
      <c r="C223" s="12"/>
      <c r="D223" s="12"/>
      <c r="E223" s="12"/>
      <c r="F223" s="12"/>
      <c r="H223" s="12"/>
      <c r="I223" s="18"/>
      <c r="M223" s="12"/>
      <c r="N223" s="210"/>
      <c r="O223" s="12"/>
      <c r="P223" s="12"/>
      <c r="Q223" s="12"/>
      <c r="R223" s="12"/>
      <c r="S223" s="12"/>
      <c r="T223" s="12"/>
      <c r="U223" s="12"/>
      <c r="V223" s="12"/>
      <c r="W223" s="12"/>
    </row>
    <row r="224" spans="2:23" ht="12.75">
      <c r="B224" s="20"/>
      <c r="C224" s="12"/>
      <c r="D224" s="12"/>
      <c r="E224" s="12"/>
      <c r="F224" s="12"/>
      <c r="H224" s="12"/>
      <c r="I224" s="18"/>
      <c r="M224" s="12"/>
      <c r="N224" s="210"/>
      <c r="O224" s="12"/>
      <c r="P224" s="12"/>
      <c r="Q224" s="12"/>
      <c r="R224" s="12"/>
      <c r="S224" s="12"/>
      <c r="T224" s="12"/>
      <c r="U224" s="12"/>
      <c r="V224" s="12"/>
      <c r="W224" s="12"/>
    </row>
    <row r="225" spans="2:23" ht="13.5" thickBot="1">
      <c r="B225" s="101" t="s">
        <v>197</v>
      </c>
      <c r="C225" s="47"/>
      <c r="D225" s="47"/>
      <c r="E225" s="47"/>
      <c r="F225" s="47"/>
      <c r="G225" s="47"/>
      <c r="H225" s="47"/>
      <c r="I225" s="47"/>
      <c r="M225" s="12"/>
      <c r="N225" s="210"/>
      <c r="O225" s="12"/>
      <c r="P225" s="12"/>
      <c r="Q225" s="12"/>
      <c r="R225" s="12"/>
      <c r="S225" s="12"/>
      <c r="T225" s="12"/>
      <c r="U225" s="12"/>
      <c r="V225" s="12"/>
      <c r="W225" s="12"/>
    </row>
    <row r="226" spans="2:23" ht="12.75">
      <c r="B226" s="102" t="s">
        <v>14</v>
      </c>
      <c r="C226" s="103" t="s">
        <v>16</v>
      </c>
      <c r="D226" s="103" t="s">
        <v>17</v>
      </c>
      <c r="E226" s="103" t="s">
        <v>18</v>
      </c>
      <c r="F226" s="103" t="s">
        <v>19</v>
      </c>
      <c r="G226" s="104" t="s">
        <v>20</v>
      </c>
      <c r="H226" s="105" t="s">
        <v>83</v>
      </c>
      <c r="I226" s="106" t="s">
        <v>21</v>
      </c>
      <c r="J226" s="88"/>
      <c r="M226" s="12"/>
      <c r="N226" s="210"/>
      <c r="O226" s="12"/>
      <c r="P226" s="12"/>
      <c r="Q226" s="12"/>
      <c r="R226" s="12"/>
      <c r="S226" s="12"/>
      <c r="T226" s="12"/>
      <c r="U226" s="12"/>
      <c r="V226" s="12"/>
      <c r="W226" s="12"/>
    </row>
    <row r="227" spans="2:23" ht="12.75">
      <c r="B227" s="11" t="s">
        <v>22</v>
      </c>
      <c r="C227" s="12"/>
      <c r="D227" s="70" t="s">
        <v>23</v>
      </c>
      <c r="E227" s="70" t="s">
        <v>24</v>
      </c>
      <c r="F227" s="70" t="s">
        <v>25</v>
      </c>
      <c r="G227" s="107"/>
      <c r="H227" s="108" t="s">
        <v>26</v>
      </c>
      <c r="I227" s="13"/>
      <c r="M227" s="12"/>
      <c r="N227" s="210"/>
      <c r="O227" s="12"/>
      <c r="P227" s="12"/>
      <c r="Q227" s="12"/>
      <c r="R227" s="12"/>
      <c r="S227" s="12"/>
      <c r="T227" s="12"/>
      <c r="U227" s="12"/>
      <c r="V227" s="12"/>
      <c r="W227" s="12"/>
    </row>
    <row r="228" spans="2:23" ht="13.5" thickBot="1">
      <c r="B228" s="14"/>
      <c r="C228" s="12"/>
      <c r="D228" s="70"/>
      <c r="E228" s="70" t="s">
        <v>27</v>
      </c>
      <c r="F228" s="12"/>
      <c r="G228" s="109"/>
      <c r="H228" s="108" t="s">
        <v>28</v>
      </c>
      <c r="I228" s="13"/>
      <c r="M228" s="12"/>
      <c r="N228" s="210"/>
      <c r="O228" s="12"/>
      <c r="P228" s="12"/>
      <c r="Q228" s="12"/>
      <c r="R228" s="12"/>
      <c r="S228" s="12"/>
      <c r="T228" s="12"/>
      <c r="U228" s="12"/>
      <c r="V228" s="12"/>
      <c r="W228" s="12"/>
    </row>
    <row r="229" spans="1:23" ht="13.5" thickBot="1">
      <c r="A229" s="102" t="s">
        <v>63</v>
      </c>
      <c r="B229" s="44">
        <f>($G$112)</f>
        <v>388426.1039944</v>
      </c>
      <c r="C229" s="44">
        <f>(B229/264)</f>
        <v>1471.310999978788</v>
      </c>
      <c r="D229" s="18">
        <v>264</v>
      </c>
      <c r="E229" s="18">
        <v>225</v>
      </c>
      <c r="F229" s="213">
        <v>10</v>
      </c>
      <c r="G229" s="110">
        <f>(C229/F229)*(D229/E229)</f>
        <v>172.63382399751114</v>
      </c>
      <c r="H229" s="111">
        <f>(G229*(30/100))</f>
        <v>51.79014719925334</v>
      </c>
      <c r="I229" s="112">
        <f>(G229+H229)</f>
        <v>224.42397119676448</v>
      </c>
      <c r="M229" s="12"/>
      <c r="N229" s="210"/>
      <c r="O229" s="12"/>
      <c r="P229" s="12"/>
      <c r="Q229" s="12"/>
      <c r="R229" s="12"/>
      <c r="S229" s="12"/>
      <c r="T229" s="12"/>
      <c r="U229" s="12"/>
      <c r="V229" s="12"/>
      <c r="W229" s="12"/>
    </row>
    <row r="230" spans="1:23" ht="13.5" thickBot="1">
      <c r="A230" s="113" t="s">
        <v>64</v>
      </c>
      <c r="B230" s="114">
        <f>($H$112)</f>
        <v>1361836.4172976</v>
      </c>
      <c r="C230" s="114">
        <f>(B230/264)</f>
        <v>5158.471277642425</v>
      </c>
      <c r="D230" s="115">
        <v>264</v>
      </c>
      <c r="E230" s="115">
        <v>225</v>
      </c>
      <c r="F230" s="213">
        <v>10</v>
      </c>
      <c r="G230" s="116">
        <f>(C230/F230)*(D230/E230)</f>
        <v>605.2606299100445</v>
      </c>
      <c r="H230" s="111">
        <f>(G230*(30/100))</f>
        <v>181.57818897301334</v>
      </c>
      <c r="I230" s="112">
        <f>(G230+H230)</f>
        <v>786.8388188830578</v>
      </c>
      <c r="M230" s="12"/>
      <c r="N230" s="210"/>
      <c r="O230" s="12"/>
      <c r="P230" s="12"/>
      <c r="Q230" s="12"/>
      <c r="R230" s="12"/>
      <c r="S230" s="12"/>
      <c r="T230" s="12"/>
      <c r="U230" s="12"/>
      <c r="V230" s="12"/>
      <c r="W230" s="12"/>
    </row>
    <row r="231" spans="2:23" ht="12.75">
      <c r="B231" s="117" t="s">
        <v>29</v>
      </c>
      <c r="C231" s="118"/>
      <c r="M231" s="12"/>
      <c r="N231" s="210"/>
      <c r="O231" s="12"/>
      <c r="P231" s="12"/>
      <c r="Q231" s="12"/>
      <c r="R231" s="12"/>
      <c r="S231" s="12"/>
      <c r="T231" s="12"/>
      <c r="U231" s="12"/>
      <c r="V231" s="12"/>
      <c r="W231" s="12"/>
    </row>
    <row r="232" spans="2:23" ht="12.75">
      <c r="B232" s="117" t="s">
        <v>65</v>
      </c>
      <c r="C232" s="118"/>
      <c r="M232" s="12"/>
      <c r="N232" s="210"/>
      <c r="O232" s="12"/>
      <c r="P232" s="12"/>
      <c r="Q232" s="12"/>
      <c r="R232" s="12"/>
      <c r="S232" s="12"/>
      <c r="T232" s="12"/>
      <c r="U232" s="12"/>
      <c r="V232" s="12"/>
      <c r="W232" s="12"/>
    </row>
    <row r="233" spans="2:23" ht="12.75">
      <c r="B233" s="117" t="s">
        <v>159</v>
      </c>
      <c r="C233" s="118"/>
      <c r="M233" s="12"/>
      <c r="N233" s="210"/>
      <c r="O233" s="12"/>
      <c r="P233" s="12"/>
      <c r="Q233" s="12"/>
      <c r="R233" s="12"/>
      <c r="S233" s="12"/>
      <c r="T233" s="12"/>
      <c r="U233" s="12"/>
      <c r="V233" s="12"/>
      <c r="W233" s="12"/>
    </row>
    <row r="234" spans="3:23" ht="12.75">
      <c r="C234" s="119" t="s">
        <v>30</v>
      </c>
      <c r="M234" s="12"/>
      <c r="N234" s="210"/>
      <c r="O234" s="12"/>
      <c r="P234" s="12"/>
      <c r="Q234" s="12"/>
      <c r="R234" s="12"/>
      <c r="S234" s="12"/>
      <c r="T234" s="12"/>
      <c r="U234" s="12"/>
      <c r="V234" s="12"/>
      <c r="W234" s="12"/>
    </row>
    <row r="235" spans="3:23" ht="12.75">
      <c r="C235" s="119" t="s">
        <v>160</v>
      </c>
      <c r="D235" s="120"/>
      <c r="E235" s="120"/>
      <c r="F235" s="120"/>
      <c r="M235" s="12"/>
      <c r="N235" s="210"/>
      <c r="O235" s="12"/>
      <c r="P235" s="12"/>
      <c r="Q235" s="12"/>
      <c r="R235" s="12"/>
      <c r="S235" s="12"/>
      <c r="T235" s="12"/>
      <c r="U235" s="12"/>
      <c r="V235" s="12"/>
      <c r="W235" s="12"/>
    </row>
    <row r="236" spans="3:23" ht="12.75">
      <c r="C236" s="85" t="s">
        <v>161</v>
      </c>
      <c r="D236" s="120"/>
      <c r="E236" s="120"/>
      <c r="F236" s="120"/>
      <c r="M236" s="12"/>
      <c r="N236" s="210"/>
      <c r="O236" s="12"/>
      <c r="P236" s="12"/>
      <c r="Q236" s="12"/>
      <c r="R236" s="12"/>
      <c r="S236" s="12"/>
      <c r="T236" s="12"/>
      <c r="U236" s="12"/>
      <c r="V236" s="12"/>
      <c r="W236" s="12"/>
    </row>
    <row r="237" spans="3:23" ht="12.75">
      <c r="C237" s="85" t="s">
        <v>162</v>
      </c>
      <c r="D237" s="120"/>
      <c r="E237" s="120"/>
      <c r="F237" s="120"/>
      <c r="M237" s="12"/>
      <c r="N237" s="210"/>
      <c r="O237" s="12"/>
      <c r="P237" s="12"/>
      <c r="Q237" s="12"/>
      <c r="R237" s="12"/>
      <c r="S237" s="12"/>
      <c r="T237" s="12"/>
      <c r="U237" s="12"/>
      <c r="V237" s="12"/>
      <c r="W237" s="12"/>
    </row>
    <row r="238" spans="3:23" ht="12.75">
      <c r="C238" s="85" t="s">
        <v>208</v>
      </c>
      <c r="D238" s="120"/>
      <c r="E238" s="120"/>
      <c r="F238" s="120"/>
      <c r="M238" s="12"/>
      <c r="N238" s="210"/>
      <c r="O238" s="12"/>
      <c r="P238" s="12"/>
      <c r="Q238" s="12"/>
      <c r="R238" s="12"/>
      <c r="S238" s="12"/>
      <c r="T238" s="12"/>
      <c r="U238" s="12"/>
      <c r="V238" s="12"/>
      <c r="W238" s="12"/>
    </row>
    <row r="239" spans="2:23" ht="12.75">
      <c r="B239" s="5" t="s">
        <v>31</v>
      </c>
      <c r="C239" s="117" t="s">
        <v>163</v>
      </c>
      <c r="D239" s="120"/>
      <c r="E239" s="120"/>
      <c r="F239" s="120"/>
      <c r="M239" s="12"/>
      <c r="N239" s="210"/>
      <c r="O239" s="12"/>
      <c r="P239" s="12"/>
      <c r="Q239" s="12"/>
      <c r="R239" s="12"/>
      <c r="S239" s="12"/>
      <c r="T239" s="12"/>
      <c r="U239" s="12"/>
      <c r="V239" s="12"/>
      <c r="W239" s="12"/>
    </row>
    <row r="240" spans="2:23" ht="12.75">
      <c r="B240" s="5" t="s">
        <v>66</v>
      </c>
      <c r="D240" s="120"/>
      <c r="E240" s="120"/>
      <c r="F240" s="120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</row>
    <row r="241" spans="2:23" ht="12.75">
      <c r="B241" s="5" t="s">
        <v>84</v>
      </c>
      <c r="D241" s="120"/>
      <c r="E241" s="120"/>
      <c r="F241" s="120"/>
      <c r="M241" s="12"/>
      <c r="N241" s="12"/>
      <c r="O241" s="12"/>
      <c r="P241" s="211"/>
      <c r="Q241" s="12"/>
      <c r="R241" s="12"/>
      <c r="S241" s="12"/>
      <c r="T241" s="12"/>
      <c r="U241" s="12"/>
      <c r="V241" s="12"/>
      <c r="W241" s="12"/>
    </row>
    <row r="242" spans="2:23" ht="12.75">
      <c r="B242" s="20"/>
      <c r="M242" s="12"/>
      <c r="N242" s="26"/>
      <c r="O242" s="26"/>
      <c r="P242" s="26"/>
      <c r="Q242" s="26"/>
      <c r="R242" s="26"/>
      <c r="S242" s="26"/>
      <c r="T242" s="12"/>
      <c r="U242" s="12"/>
      <c r="V242" s="12"/>
      <c r="W242" s="12"/>
    </row>
    <row r="243" spans="2:23" ht="13.5" thickBot="1">
      <c r="B243" s="101" t="s">
        <v>117</v>
      </c>
      <c r="C243" s="121"/>
      <c r="D243" s="122"/>
      <c r="E243" s="122"/>
      <c r="F243" s="122"/>
      <c r="G243" s="47"/>
      <c r="H243" s="47"/>
      <c r="I243" s="47"/>
      <c r="J243" s="47"/>
      <c r="M243" s="70"/>
      <c r="N243" s="26"/>
      <c r="O243" s="26"/>
      <c r="P243" s="26"/>
      <c r="Q243" s="26"/>
      <c r="R243" s="26"/>
      <c r="S243" s="26"/>
      <c r="T243" s="12"/>
      <c r="U243" s="12"/>
      <c r="V243" s="12"/>
      <c r="W243" s="12"/>
    </row>
    <row r="244" spans="2:23" ht="12.75">
      <c r="B244" s="102" t="s">
        <v>32</v>
      </c>
      <c r="C244" s="103" t="s">
        <v>33</v>
      </c>
      <c r="D244" s="103" t="s">
        <v>34</v>
      </c>
      <c r="E244" s="103" t="s">
        <v>35</v>
      </c>
      <c r="F244" s="103" t="s">
        <v>36</v>
      </c>
      <c r="G244" s="103" t="s">
        <v>79</v>
      </c>
      <c r="H244" s="103"/>
      <c r="I244" s="103" t="s">
        <v>39</v>
      </c>
      <c r="J244" s="106" t="s">
        <v>21</v>
      </c>
      <c r="M244" s="26"/>
      <c r="N244" s="26"/>
      <c r="O244" s="26"/>
      <c r="P244" s="26"/>
      <c r="Q244" s="26"/>
      <c r="R244" s="26"/>
      <c r="S244" s="26"/>
      <c r="T244" s="12"/>
      <c r="U244" s="12"/>
      <c r="V244" s="12"/>
      <c r="W244" s="12"/>
    </row>
    <row r="245" spans="2:23" ht="13.5" thickBot="1">
      <c r="B245" s="11" t="s">
        <v>40</v>
      </c>
      <c r="C245" s="70" t="s">
        <v>41</v>
      </c>
      <c r="D245" s="70"/>
      <c r="E245" s="70"/>
      <c r="F245" s="70"/>
      <c r="G245" s="70"/>
      <c r="H245" s="70"/>
      <c r="I245" s="70"/>
      <c r="J245" s="59"/>
      <c r="M245" s="12"/>
      <c r="N245" s="18"/>
      <c r="O245" s="18"/>
      <c r="P245" s="18"/>
      <c r="Q245" s="18"/>
      <c r="R245" s="44"/>
      <c r="S245" s="44"/>
      <c r="T245" s="12"/>
      <c r="U245" s="12"/>
      <c r="V245" s="12"/>
      <c r="W245" s="12"/>
    </row>
    <row r="246" spans="1:23" ht="12.75">
      <c r="A246" s="102" t="s">
        <v>63</v>
      </c>
      <c r="B246" s="123">
        <f>(I229*(2/12))</f>
        <v>37.403995199460745</v>
      </c>
      <c r="C246" s="123">
        <f>(I229*(5/12))</f>
        <v>93.50998799865187</v>
      </c>
      <c r="D246" s="79">
        <f>(I229*(0.5/12))</f>
        <v>9.350998799865186</v>
      </c>
      <c r="E246" s="79">
        <f>(I229*(1.5/12))</f>
        <v>28.05299639959556</v>
      </c>
      <c r="F246" s="79">
        <f>(I229*(1/12))</f>
        <v>18.701997599730372</v>
      </c>
      <c r="G246" s="79">
        <f>(I229*(1/12))</f>
        <v>18.701997599730372</v>
      </c>
      <c r="H246" s="123"/>
      <c r="I246" s="123">
        <f>(I229*(1/12))</f>
        <v>18.701997599730372</v>
      </c>
      <c r="J246" s="124">
        <f>(I246+H246+G246+F246+E246+D246+C246+B246)</f>
        <v>224.42397119676448</v>
      </c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</row>
    <row r="247" spans="1:23" ht="13.5" thickBot="1">
      <c r="A247" s="113" t="s">
        <v>64</v>
      </c>
      <c r="B247" s="125">
        <f>(I230*(2/12))</f>
        <v>131.13980314717628</v>
      </c>
      <c r="C247" s="125">
        <f>(I230*(5/12))</f>
        <v>327.84950786794076</v>
      </c>
      <c r="D247" s="126">
        <f>(I230*(0.5/12))</f>
        <v>32.78495078679407</v>
      </c>
      <c r="E247" s="126">
        <f>(I230*(1.5/12))</f>
        <v>98.35485236038222</v>
      </c>
      <c r="F247" s="126">
        <f>(I230*(1/12))</f>
        <v>65.56990157358814</v>
      </c>
      <c r="G247" s="126">
        <f>(I230*(1/12))</f>
        <v>65.56990157358814</v>
      </c>
      <c r="H247" s="125"/>
      <c r="I247" s="125">
        <f>(I230*(1/12))</f>
        <v>65.56990157358814</v>
      </c>
      <c r="J247" s="112">
        <f>(I247+H247+G247+F247+E247+D247+C247+B247)</f>
        <v>786.8388188830577</v>
      </c>
      <c r="M247" s="44"/>
      <c r="N247" s="12"/>
      <c r="O247" s="12"/>
      <c r="P247" s="12"/>
      <c r="Q247" s="12"/>
      <c r="R247" s="12"/>
      <c r="S247" s="12"/>
      <c r="T247" s="12"/>
      <c r="U247" s="12"/>
      <c r="V247" s="12"/>
      <c r="W247" s="12"/>
    </row>
    <row r="248" spans="2:23" ht="12.75">
      <c r="B248" s="5" t="s">
        <v>67</v>
      </c>
      <c r="C248" s="43"/>
      <c r="D248" s="120"/>
      <c r="E248" s="120"/>
      <c r="F248" s="120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</row>
    <row r="249" spans="2:23" ht="12.75">
      <c r="B249" s="5" t="s">
        <v>42</v>
      </c>
      <c r="C249" s="118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</row>
    <row r="250" spans="2:23" ht="12.75">
      <c r="B250" s="5" t="s">
        <v>80</v>
      </c>
      <c r="C250" s="118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</row>
    <row r="251" spans="13:23" ht="12.75"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</row>
    <row r="252" spans="2:23" ht="13.5" thickBot="1">
      <c r="B252" s="101" t="s">
        <v>188</v>
      </c>
      <c r="C252" s="47"/>
      <c r="D252" s="47"/>
      <c r="E252" s="47"/>
      <c r="F252" s="47"/>
      <c r="G252" s="47"/>
      <c r="H252" s="47"/>
      <c r="I252" s="47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</row>
    <row r="253" spans="2:23" ht="12.75">
      <c r="B253" s="102" t="s">
        <v>14</v>
      </c>
      <c r="C253" s="103" t="s">
        <v>16</v>
      </c>
      <c r="D253" s="103" t="s">
        <v>17</v>
      </c>
      <c r="E253" s="103" t="s">
        <v>18</v>
      </c>
      <c r="F253" s="103" t="s">
        <v>19</v>
      </c>
      <c r="G253" s="104" t="s">
        <v>20</v>
      </c>
      <c r="H253" s="105" t="s">
        <v>83</v>
      </c>
      <c r="I253" s="106" t="s">
        <v>21</v>
      </c>
      <c r="J253" s="88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</row>
    <row r="254" spans="2:23" ht="12.75">
      <c r="B254" s="11" t="s">
        <v>22</v>
      </c>
      <c r="C254" s="12"/>
      <c r="D254" s="70" t="s">
        <v>23</v>
      </c>
      <c r="E254" s="70" t="s">
        <v>24</v>
      </c>
      <c r="F254" s="70" t="s">
        <v>25</v>
      </c>
      <c r="G254" s="107"/>
      <c r="H254" s="108" t="s">
        <v>107</v>
      </c>
      <c r="I254" s="13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</row>
    <row r="255" spans="2:23" ht="13.5" thickBot="1">
      <c r="B255" s="14"/>
      <c r="C255" s="12"/>
      <c r="D255" s="70"/>
      <c r="E255" s="70" t="s">
        <v>27</v>
      </c>
      <c r="F255" s="12"/>
      <c r="G255" s="109"/>
      <c r="H255" s="108" t="s">
        <v>118</v>
      </c>
      <c r="I255" s="13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</row>
    <row r="256" spans="1:23" ht="13.5" thickBot="1">
      <c r="A256" s="102" t="s">
        <v>63</v>
      </c>
      <c r="B256" s="44">
        <f>($H$134)</f>
        <v>43895.13436468</v>
      </c>
      <c r="C256" s="44">
        <f>(B256/264)</f>
        <v>166.26944835106062</v>
      </c>
      <c r="D256" s="18">
        <v>264</v>
      </c>
      <c r="E256" s="18">
        <v>225</v>
      </c>
      <c r="F256" s="213">
        <v>4</v>
      </c>
      <c r="G256" s="110">
        <f>(C256/F256)*(D256/E256)</f>
        <v>48.77237151631112</v>
      </c>
      <c r="H256" s="111">
        <f>(G256*(30/100))</f>
        <v>14.631711454893335</v>
      </c>
      <c r="I256" s="112">
        <f>(G256+H256)</f>
        <v>63.40408297120445</v>
      </c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</row>
    <row r="257" spans="1:23" ht="13.5" thickBot="1">
      <c r="A257" s="113" t="s">
        <v>64</v>
      </c>
      <c r="B257" s="114">
        <f>($I$134)</f>
        <v>187705.24853319998</v>
      </c>
      <c r="C257" s="114">
        <f>(B257/264)</f>
        <v>711.0047292924241</v>
      </c>
      <c r="D257" s="115">
        <v>264</v>
      </c>
      <c r="E257" s="115">
        <v>225</v>
      </c>
      <c r="F257" s="213">
        <v>4</v>
      </c>
      <c r="G257" s="116">
        <f>(C257/F257)*(D257/E257)</f>
        <v>208.5613872591111</v>
      </c>
      <c r="H257" s="111">
        <f>(G257*(30/100))</f>
        <v>62.568416177733326</v>
      </c>
      <c r="I257" s="112">
        <f>(G257+H257)</f>
        <v>271.12980343684444</v>
      </c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</row>
    <row r="258" spans="2:23" ht="12.75">
      <c r="B258" s="117" t="s">
        <v>29</v>
      </c>
      <c r="C258" s="118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</row>
    <row r="259" spans="2:23" ht="12.75">
      <c r="B259" s="117" t="s">
        <v>65</v>
      </c>
      <c r="C259" s="118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</row>
    <row r="260" spans="2:23" ht="12.75">
      <c r="B260" s="117" t="s">
        <v>166</v>
      </c>
      <c r="C260" s="118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</row>
    <row r="261" spans="2:23" ht="12.75">
      <c r="B261" s="5" t="s">
        <v>66</v>
      </c>
      <c r="D261" s="120"/>
      <c r="E261" s="120"/>
      <c r="F261" s="120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</row>
    <row r="262" spans="2:23" ht="12.75">
      <c r="B262" s="5" t="s">
        <v>84</v>
      </c>
      <c r="D262" s="120"/>
      <c r="E262" s="120"/>
      <c r="F262" s="120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</row>
    <row r="263" spans="13:23" ht="12.75"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</row>
    <row r="264" spans="2:23" ht="13.5" thickBot="1">
      <c r="B264" s="101" t="s">
        <v>109</v>
      </c>
      <c r="C264" s="121"/>
      <c r="D264" s="122"/>
      <c r="E264" s="122"/>
      <c r="F264" s="122"/>
      <c r="G264" s="47"/>
      <c r="H264" s="47"/>
      <c r="I264" s="47"/>
      <c r="J264" s="47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</row>
    <row r="265" spans="2:23" ht="12.75">
      <c r="B265" s="102" t="s">
        <v>32</v>
      </c>
      <c r="C265" s="103" t="s">
        <v>33</v>
      </c>
      <c r="D265" s="103" t="s">
        <v>34</v>
      </c>
      <c r="E265" s="103" t="s">
        <v>35</v>
      </c>
      <c r="F265" s="103" t="s">
        <v>36</v>
      </c>
      <c r="G265" s="103" t="s">
        <v>79</v>
      </c>
      <c r="H265" s="103" t="s">
        <v>38</v>
      </c>
      <c r="I265" s="103" t="s">
        <v>39</v>
      </c>
      <c r="J265" s="106" t="s">
        <v>21</v>
      </c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</row>
    <row r="266" spans="2:23" ht="13.5" thickBot="1">
      <c r="B266" s="11" t="s">
        <v>40</v>
      </c>
      <c r="C266" s="70" t="s">
        <v>41</v>
      </c>
      <c r="D266" s="70"/>
      <c r="E266" s="70"/>
      <c r="F266" s="70"/>
      <c r="G266" s="70"/>
      <c r="H266" s="70"/>
      <c r="I266" s="70"/>
      <c r="J266" s="59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</row>
    <row r="267" spans="1:23" ht="12.75">
      <c r="A267" s="102" t="s">
        <v>63</v>
      </c>
      <c r="B267" s="123">
        <f>(I256*(2/12))</f>
        <v>10.567347161867408</v>
      </c>
      <c r="C267" s="123">
        <f>(I256*(1/12))</f>
        <v>5.283673580933704</v>
      </c>
      <c r="D267" s="79">
        <f>(I256*(0.5/12))</f>
        <v>2.641836790466852</v>
      </c>
      <c r="E267" s="79">
        <f>(I256*(1.5/12))</f>
        <v>7.925510371400557</v>
      </c>
      <c r="F267" s="79">
        <f>(I256*(1/12))</f>
        <v>5.283673580933704</v>
      </c>
      <c r="G267" s="79">
        <f>(I256*(1/12))</f>
        <v>5.283673580933704</v>
      </c>
      <c r="H267" s="123">
        <f>(I256*(0.25/12))</f>
        <v>1.320918395233426</v>
      </c>
      <c r="I267" s="123">
        <f>(I256*(0.75/12))</f>
        <v>3.9627551857002783</v>
      </c>
      <c r="J267" s="124">
        <f>(I267+H267+G267+F267+E267+D267+C267+B267)</f>
        <v>42.26938864746963</v>
      </c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</row>
    <row r="268" spans="1:23" ht="13.5" thickBot="1">
      <c r="A268" s="113" t="s">
        <v>64</v>
      </c>
      <c r="B268" s="125">
        <f>(I257*(2/12))</f>
        <v>45.18830057280741</v>
      </c>
      <c r="C268" s="125">
        <f>(I257*(1/12))</f>
        <v>22.594150286403703</v>
      </c>
      <c r="D268" s="126">
        <f>(I257*(0.5/12))</f>
        <v>11.297075143201852</v>
      </c>
      <c r="E268" s="126">
        <f>(I257*(1.5/12))</f>
        <v>33.891225429605555</v>
      </c>
      <c r="F268" s="126">
        <f>(I257*(1/12))</f>
        <v>22.594150286403703</v>
      </c>
      <c r="G268" s="126">
        <f>(I257*(1/12))</f>
        <v>22.594150286403703</v>
      </c>
      <c r="H268" s="125">
        <f>(I257*(0.25/12))</f>
        <v>5.648537571600926</v>
      </c>
      <c r="I268" s="125">
        <f>(I257*(0.75/12))</f>
        <v>16.945612714802778</v>
      </c>
      <c r="J268" s="112">
        <f>(I268+H268+G268+F268+E268+D268+C268+B268)</f>
        <v>180.75320229122963</v>
      </c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</row>
    <row r="269" spans="2:23" ht="12.75">
      <c r="B269" s="5" t="s">
        <v>67</v>
      </c>
      <c r="C269" s="43"/>
      <c r="D269" s="120"/>
      <c r="E269" s="120"/>
      <c r="F269" s="120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</row>
    <row r="270" spans="2:23" ht="12.75">
      <c r="B270" s="5" t="s">
        <v>42</v>
      </c>
      <c r="C270" s="118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</row>
    <row r="271" spans="2:23" ht="12.75">
      <c r="B271" s="5" t="s">
        <v>80</v>
      </c>
      <c r="C271" s="118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</row>
    <row r="272" spans="3:23" ht="12.75">
      <c r="C272" s="118"/>
      <c r="M272" s="12"/>
      <c r="N272" s="26"/>
      <c r="O272" s="26"/>
      <c r="P272" s="70"/>
      <c r="Q272" s="26"/>
      <c r="R272" s="26"/>
      <c r="S272" s="26"/>
      <c r="T272" s="26"/>
      <c r="U272" s="26"/>
      <c r="V272" s="12"/>
      <c r="W272" s="12"/>
    </row>
    <row r="273" spans="2:23" ht="13.5" thickBot="1">
      <c r="B273" s="101" t="s">
        <v>198</v>
      </c>
      <c r="C273" s="127"/>
      <c r="D273" s="47"/>
      <c r="E273" s="47"/>
      <c r="F273" s="47"/>
      <c r="G273" s="127"/>
      <c r="H273" s="127"/>
      <c r="I273" s="47"/>
      <c r="M273" s="70"/>
      <c r="N273" s="26"/>
      <c r="O273" s="26"/>
      <c r="P273" s="12"/>
      <c r="Q273" s="26"/>
      <c r="R273" s="26"/>
      <c r="S273" s="12"/>
      <c r="T273" s="26"/>
      <c r="U273" s="26"/>
      <c r="V273" s="12"/>
      <c r="W273" s="12"/>
    </row>
    <row r="274" spans="2:23" ht="12.75">
      <c r="B274" s="105" t="s">
        <v>43</v>
      </c>
      <c r="C274" s="128" t="s">
        <v>182</v>
      </c>
      <c r="D274" s="128" t="s">
        <v>39</v>
      </c>
      <c r="E274" s="128" t="s">
        <v>44</v>
      </c>
      <c r="F274" s="128" t="s">
        <v>68</v>
      </c>
      <c r="G274" s="26" t="s">
        <v>125</v>
      </c>
      <c r="H274" s="26" t="s">
        <v>175</v>
      </c>
      <c r="I274" s="129" t="s">
        <v>21</v>
      </c>
      <c r="J274" s="26"/>
      <c r="M274" s="26"/>
      <c r="N274" s="26"/>
      <c r="O274" s="26"/>
      <c r="P274" s="12"/>
      <c r="Q274" s="26"/>
      <c r="R274" s="26"/>
      <c r="S274" s="12"/>
      <c r="T274" s="26"/>
      <c r="U274" s="26"/>
      <c r="V274" s="12"/>
      <c r="W274" s="12"/>
    </row>
    <row r="275" spans="2:23" ht="13.5" thickBot="1">
      <c r="B275" s="130"/>
      <c r="C275" s="26"/>
      <c r="D275" s="26"/>
      <c r="E275" s="26"/>
      <c r="F275" s="26" t="s">
        <v>41</v>
      </c>
      <c r="G275" s="88" t="s">
        <v>123</v>
      </c>
      <c r="I275" s="131"/>
      <c r="J275" s="26"/>
      <c r="M275" s="18"/>
      <c r="N275" s="18"/>
      <c r="O275" s="18"/>
      <c r="P275" s="18"/>
      <c r="Q275" s="18"/>
      <c r="R275" s="18"/>
      <c r="S275" s="18"/>
      <c r="T275" s="44"/>
      <c r="U275" s="44"/>
      <c r="V275" s="12"/>
      <c r="W275" s="12"/>
    </row>
    <row r="276" spans="1:23" ht="12.75">
      <c r="A276" s="102" t="s">
        <v>63</v>
      </c>
      <c r="B276" s="44">
        <f>($I$158)</f>
        <v>97.88348149529752</v>
      </c>
      <c r="C276" s="79">
        <f>(B276*(1/40))</f>
        <v>2.4470870373824383</v>
      </c>
      <c r="D276" s="79">
        <f>(B276*(1/60))</f>
        <v>1.6313913582549586</v>
      </c>
      <c r="E276" s="79">
        <f>(B276*(1/30))</f>
        <v>3.2627827165099172</v>
      </c>
      <c r="F276" s="79">
        <f>(B276*(1/20))</f>
        <v>4.8941740747648765</v>
      </c>
      <c r="G276" s="79">
        <f>(B276*(1/10))</f>
        <v>9.788348149529753</v>
      </c>
      <c r="H276" s="79">
        <f>(B276*(1/40))</f>
        <v>2.4470870373824383</v>
      </c>
      <c r="I276" s="132">
        <f>SUM(C276:H276)</f>
        <v>24.470870373824383</v>
      </c>
      <c r="J276" s="26"/>
      <c r="M276" s="18"/>
      <c r="N276" s="18"/>
      <c r="O276" s="18"/>
      <c r="P276" s="18"/>
      <c r="Q276" s="18"/>
      <c r="R276" s="18"/>
      <c r="S276" s="18"/>
      <c r="T276" s="44"/>
      <c r="U276" s="44"/>
      <c r="V276" s="12"/>
      <c r="W276" s="12"/>
    </row>
    <row r="277" spans="1:23" ht="13.5" thickBot="1">
      <c r="A277" s="113" t="s">
        <v>64</v>
      </c>
      <c r="B277" s="114">
        <f>($J$158)</f>
        <v>273.42457865243836</v>
      </c>
      <c r="C277" s="126">
        <f>(B277*(1/40))</f>
        <v>6.835614466310959</v>
      </c>
      <c r="D277" s="126">
        <f>(B277*(1/60))</f>
        <v>4.557076310873972</v>
      </c>
      <c r="E277" s="126">
        <f>(B277*(1/30))</f>
        <v>9.114152621747944</v>
      </c>
      <c r="F277" s="126">
        <f>(B277*(1/20))</f>
        <v>13.671228932621919</v>
      </c>
      <c r="G277" s="126">
        <f>(B277*(1/10))</f>
        <v>27.342457865243837</v>
      </c>
      <c r="H277" s="134">
        <f>(B277*(1/40))</f>
        <v>6.835614466310959</v>
      </c>
      <c r="I277" s="133">
        <f>SUM(C277:H277)</f>
        <v>68.35614466310959</v>
      </c>
      <c r="J277" s="44"/>
      <c r="M277" s="44"/>
      <c r="N277" s="12"/>
      <c r="O277" s="12"/>
      <c r="P277" s="12"/>
      <c r="Q277" s="12"/>
      <c r="R277" s="12"/>
      <c r="S277" s="12"/>
      <c r="T277" s="18"/>
      <c r="U277" s="12"/>
      <c r="V277" s="12"/>
      <c r="W277" s="12"/>
    </row>
    <row r="278" spans="2:23" ht="12.75">
      <c r="B278" s="5" t="s">
        <v>183</v>
      </c>
      <c r="C278" s="18"/>
      <c r="D278" s="18"/>
      <c r="E278" s="18"/>
      <c r="F278" s="18"/>
      <c r="G278" s="18"/>
      <c r="H278" s="18"/>
      <c r="I278" s="44"/>
      <c r="J278" s="44"/>
      <c r="M278" s="135"/>
      <c r="N278" s="12"/>
      <c r="O278" s="12"/>
      <c r="P278" s="12"/>
      <c r="Q278" s="12"/>
      <c r="R278" s="12"/>
      <c r="S278" s="12"/>
      <c r="T278" s="18"/>
      <c r="U278" s="12"/>
      <c r="V278" s="12"/>
      <c r="W278" s="12"/>
    </row>
    <row r="279" spans="2:23" ht="12.75">
      <c r="B279" s="5" t="s">
        <v>209</v>
      </c>
      <c r="C279" s="12"/>
      <c r="D279" s="12"/>
      <c r="E279" s="12"/>
      <c r="F279" s="12"/>
      <c r="H279" s="12"/>
      <c r="I279" s="18"/>
      <c r="M279" s="12"/>
      <c r="N279" s="12"/>
      <c r="O279" s="12"/>
      <c r="P279" s="12"/>
      <c r="Q279" s="12"/>
      <c r="R279" s="12"/>
      <c r="S279" s="12"/>
      <c r="T279" s="18"/>
      <c r="U279" s="12"/>
      <c r="V279" s="12"/>
      <c r="W279" s="12"/>
    </row>
    <row r="280" spans="2:23" ht="12.75">
      <c r="B280" s="5" t="s">
        <v>185</v>
      </c>
      <c r="C280" s="12"/>
      <c r="D280" s="12"/>
      <c r="E280" s="12"/>
      <c r="F280" s="12"/>
      <c r="H280" s="12"/>
      <c r="I280" s="18"/>
      <c r="M280" s="12"/>
      <c r="N280" s="12"/>
      <c r="O280" s="12"/>
      <c r="P280" s="12"/>
      <c r="Q280" s="12"/>
      <c r="R280" s="12"/>
      <c r="S280" s="12"/>
      <c r="T280" s="18"/>
      <c r="U280" s="12"/>
      <c r="V280" s="12"/>
      <c r="W280" s="12"/>
    </row>
    <row r="281" spans="2:23" ht="12.75">
      <c r="B281" s="5" t="s">
        <v>184</v>
      </c>
      <c r="C281" s="12"/>
      <c r="D281" s="12"/>
      <c r="E281" s="12"/>
      <c r="F281" s="12"/>
      <c r="H281" s="12"/>
      <c r="I281" s="18"/>
      <c r="M281" s="12"/>
      <c r="N281" s="12"/>
      <c r="O281" s="12"/>
      <c r="P281" s="12"/>
      <c r="Q281" s="12"/>
      <c r="R281" s="12"/>
      <c r="S281" s="12"/>
      <c r="T281" s="18"/>
      <c r="U281" s="12"/>
      <c r="V281" s="12"/>
      <c r="W281" s="12"/>
    </row>
    <row r="282" spans="2:23" ht="12.75">
      <c r="B282" s="20"/>
      <c r="C282" s="12"/>
      <c r="D282" s="12"/>
      <c r="E282" s="12"/>
      <c r="F282" s="12"/>
      <c r="H282" s="12"/>
      <c r="I282" s="18"/>
      <c r="M282" s="12"/>
      <c r="N282" s="12"/>
      <c r="O282" s="12"/>
      <c r="P282" s="12"/>
      <c r="Q282" s="12"/>
      <c r="R282" s="12"/>
      <c r="S282" s="12"/>
      <c r="T282" s="18"/>
      <c r="U282" s="12"/>
      <c r="V282" s="12"/>
      <c r="W282" s="12"/>
    </row>
    <row r="283" spans="2:23" ht="13.5" thickBot="1">
      <c r="B283" s="101" t="s">
        <v>199</v>
      </c>
      <c r="C283" s="47"/>
      <c r="D283" s="47"/>
      <c r="E283" s="136"/>
      <c r="F283" s="47"/>
      <c r="G283" s="47"/>
      <c r="M283" s="12"/>
      <c r="N283" s="12"/>
      <c r="O283" s="12"/>
      <c r="P283" s="12"/>
      <c r="Q283" s="12"/>
      <c r="R283" s="12"/>
      <c r="S283" s="12"/>
      <c r="T283" s="18"/>
      <c r="U283" s="12"/>
      <c r="V283" s="12"/>
      <c r="W283" s="12"/>
    </row>
    <row r="284" spans="2:23" ht="12.75">
      <c r="B284" s="104" t="s">
        <v>174</v>
      </c>
      <c r="C284" s="105" t="s">
        <v>175</v>
      </c>
      <c r="D284" s="128" t="s">
        <v>44</v>
      </c>
      <c r="E284" s="128" t="s">
        <v>32</v>
      </c>
      <c r="F284" s="128" t="s">
        <v>182</v>
      </c>
      <c r="G284" s="104" t="s">
        <v>21</v>
      </c>
      <c r="H284" s="26"/>
      <c r="M284" s="12"/>
      <c r="N284" s="12"/>
      <c r="O284" s="12"/>
      <c r="P284" s="12"/>
      <c r="Q284" s="12"/>
      <c r="R284" s="12"/>
      <c r="S284" s="12"/>
      <c r="T284" s="18"/>
      <c r="U284" s="12"/>
      <c r="V284" s="12"/>
      <c r="W284" s="12"/>
    </row>
    <row r="285" spans="2:23" ht="13.5" thickBot="1">
      <c r="B285" s="107"/>
      <c r="C285" s="108"/>
      <c r="D285" s="26"/>
      <c r="E285" s="26" t="s">
        <v>41</v>
      </c>
      <c r="F285" s="26"/>
      <c r="G285" s="137"/>
      <c r="H285" s="26"/>
      <c r="M285" s="12"/>
      <c r="N285" s="12"/>
      <c r="O285" s="12"/>
      <c r="P285" s="12"/>
      <c r="Q285" s="12"/>
      <c r="R285" s="12"/>
      <c r="S285" s="12"/>
      <c r="T285" s="18"/>
      <c r="U285" s="12"/>
      <c r="V285" s="12"/>
      <c r="W285" s="12"/>
    </row>
    <row r="286" spans="1:23" ht="12.75">
      <c r="A286" s="102" t="s">
        <v>63</v>
      </c>
      <c r="B286" s="44">
        <f>(H183)</f>
        <v>190.73100313226666</v>
      </c>
      <c r="C286" s="79">
        <f>(B286*(1/45))</f>
        <v>4.238466736272593</v>
      </c>
      <c r="D286" s="79">
        <f>(B286*(1/30))</f>
        <v>6.357700104408889</v>
      </c>
      <c r="E286" s="79">
        <f>(B286*(1/30))</f>
        <v>6.357700104408889</v>
      </c>
      <c r="F286" s="79">
        <f>(B286*(1/45))</f>
        <v>4.238466736272593</v>
      </c>
      <c r="G286" s="138">
        <f>SUM(C286:F286)</f>
        <v>21.192333681362964</v>
      </c>
      <c r="H286" s="62"/>
      <c r="M286" s="12"/>
      <c r="N286" s="12"/>
      <c r="O286" s="12"/>
      <c r="P286" s="12"/>
      <c r="Q286" s="12"/>
      <c r="R286" s="12"/>
      <c r="S286" s="12"/>
      <c r="T286" s="18"/>
      <c r="U286" s="12"/>
      <c r="V286" s="12"/>
      <c r="W286" s="12"/>
    </row>
    <row r="287" spans="1:23" ht="13.5" thickBot="1">
      <c r="A287" s="113" t="s">
        <v>64</v>
      </c>
      <c r="B287" s="114">
        <f>(I183)</f>
        <v>958.5171676746667</v>
      </c>
      <c r="C287" s="126">
        <f>(B287*(1/45))</f>
        <v>21.300381503881482</v>
      </c>
      <c r="D287" s="126">
        <f>(B287*(1/30))</f>
        <v>31.950572255822223</v>
      </c>
      <c r="E287" s="126">
        <f>(B287*(1/30))</f>
        <v>31.950572255822223</v>
      </c>
      <c r="F287" s="126">
        <f>(B287*(1/45))</f>
        <v>21.300381503881482</v>
      </c>
      <c r="G287" s="139">
        <f>SUM(C287:F287)</f>
        <v>106.50190751940741</v>
      </c>
      <c r="H287" s="62"/>
      <c r="M287" s="12"/>
      <c r="N287" s="12"/>
      <c r="O287" s="12"/>
      <c r="P287" s="12"/>
      <c r="Q287" s="12"/>
      <c r="R287" s="12"/>
      <c r="S287" s="12"/>
      <c r="T287" s="18"/>
      <c r="U287" s="12"/>
      <c r="V287" s="12"/>
      <c r="W287" s="12"/>
    </row>
    <row r="288" spans="2:23" ht="12.75">
      <c r="B288" s="5" t="s">
        <v>176</v>
      </c>
      <c r="M288" s="12"/>
      <c r="N288" s="12"/>
      <c r="O288" s="12"/>
      <c r="P288" s="12"/>
      <c r="Q288" s="12"/>
      <c r="R288" s="12"/>
      <c r="S288" s="12"/>
      <c r="T288" s="18"/>
      <c r="U288" s="12"/>
      <c r="V288" s="12"/>
      <c r="W288" s="12"/>
    </row>
    <row r="289" spans="2:23" ht="12.75">
      <c r="B289" s="5" t="s">
        <v>181</v>
      </c>
      <c r="M289" s="12"/>
      <c r="N289" s="12"/>
      <c r="O289" s="12"/>
      <c r="P289" s="12"/>
      <c r="Q289" s="12"/>
      <c r="R289" s="12"/>
      <c r="S289" s="12"/>
      <c r="T289" s="18"/>
      <c r="U289" s="12"/>
      <c r="V289" s="12"/>
      <c r="W289" s="12"/>
    </row>
    <row r="290" spans="3:23" ht="12.75">
      <c r="C290" s="12"/>
      <c r="D290" s="12"/>
      <c r="E290" s="12"/>
      <c r="F290" s="12"/>
      <c r="H290" s="12"/>
      <c r="I290" s="18"/>
      <c r="M290" s="12"/>
      <c r="N290" s="12"/>
      <c r="O290" s="12"/>
      <c r="P290" s="12"/>
      <c r="Q290" s="12"/>
      <c r="R290" s="12"/>
      <c r="S290" s="12"/>
      <c r="T290" s="18"/>
      <c r="U290" s="12"/>
      <c r="V290" s="12"/>
      <c r="W290" s="12"/>
    </row>
    <row r="291" spans="2:23" ht="13.5" thickBot="1">
      <c r="B291" s="101" t="s">
        <v>200</v>
      </c>
      <c r="C291" s="47"/>
      <c r="D291" s="47"/>
      <c r="E291" s="47"/>
      <c r="F291" s="47"/>
      <c r="H291" s="12"/>
      <c r="I291" s="12"/>
      <c r="J291" s="12"/>
      <c r="M291" s="12"/>
      <c r="N291" s="12"/>
      <c r="O291" s="12"/>
      <c r="P291" s="12"/>
      <c r="Q291" s="12"/>
      <c r="R291" s="12"/>
      <c r="S291" s="12"/>
      <c r="T291" s="18"/>
      <c r="U291" s="12"/>
      <c r="V291" s="12"/>
      <c r="W291" s="12"/>
    </row>
    <row r="292" spans="2:23" ht="12.75">
      <c r="B292" s="102" t="s">
        <v>14</v>
      </c>
      <c r="C292" s="103" t="s">
        <v>169</v>
      </c>
      <c r="D292" s="103" t="s">
        <v>18</v>
      </c>
      <c r="E292" s="103" t="s">
        <v>170</v>
      </c>
      <c r="F292" s="104" t="s">
        <v>173</v>
      </c>
      <c r="G292" s="26"/>
      <c r="H292" s="26"/>
      <c r="I292" s="26"/>
      <c r="L292" s="12"/>
      <c r="M292" s="6"/>
      <c r="N292" s="12"/>
      <c r="O292" s="12"/>
      <c r="P292" s="12"/>
      <c r="Q292" s="12"/>
      <c r="R292" s="12"/>
      <c r="S292" s="12"/>
      <c r="T292" s="18"/>
      <c r="U292" s="12"/>
      <c r="V292" s="12"/>
      <c r="W292" s="12"/>
    </row>
    <row r="293" spans="2:23" ht="12.75">
      <c r="B293" s="11" t="s">
        <v>246</v>
      </c>
      <c r="C293" s="70" t="s">
        <v>249</v>
      </c>
      <c r="D293" s="70" t="s">
        <v>24</v>
      </c>
      <c r="E293" s="70" t="s">
        <v>171</v>
      </c>
      <c r="F293" s="107"/>
      <c r="G293" s="26"/>
      <c r="H293" s="26"/>
      <c r="I293" s="12"/>
      <c r="L293" s="12"/>
      <c r="M293" s="6"/>
      <c r="N293" s="12"/>
      <c r="O293" s="12"/>
      <c r="P293" s="12"/>
      <c r="Q293" s="12"/>
      <c r="R293" s="12"/>
      <c r="S293" s="12"/>
      <c r="T293" s="18"/>
      <c r="U293" s="12"/>
      <c r="V293" s="12"/>
      <c r="W293" s="12"/>
    </row>
    <row r="294" spans="2:23" ht="13.5" thickBot="1">
      <c r="B294" s="11" t="s">
        <v>247</v>
      </c>
      <c r="C294" s="70" t="s">
        <v>248</v>
      </c>
      <c r="D294" s="70" t="s">
        <v>172</v>
      </c>
      <c r="E294" s="12"/>
      <c r="F294" s="109"/>
      <c r="G294" s="26"/>
      <c r="H294" s="26"/>
      <c r="I294" s="12"/>
      <c r="L294" s="12"/>
      <c r="M294" s="6"/>
      <c r="N294" s="12"/>
      <c r="O294" s="12"/>
      <c r="P294" s="12"/>
      <c r="Q294" s="12"/>
      <c r="R294" s="12"/>
      <c r="S294" s="12"/>
      <c r="T294" s="18"/>
      <c r="U294" s="12"/>
      <c r="V294" s="12"/>
      <c r="W294" s="12"/>
    </row>
    <row r="295" spans="1:23" ht="12.75">
      <c r="A295" s="102" t="s">
        <v>63</v>
      </c>
      <c r="B295" s="44">
        <v>12</v>
      </c>
      <c r="C295" s="213">
        <v>30</v>
      </c>
      <c r="D295" s="18">
        <v>225</v>
      </c>
      <c r="E295" s="18">
        <v>1</v>
      </c>
      <c r="F295" s="110">
        <f>((B295*C295*E295)/D295)</f>
        <v>1.6</v>
      </c>
      <c r="G295" s="123"/>
      <c r="H295" s="12"/>
      <c r="I295" s="123"/>
      <c r="L295" s="12"/>
      <c r="M295" s="6"/>
      <c r="N295" s="12"/>
      <c r="O295" s="12"/>
      <c r="P295" s="12"/>
      <c r="Q295" s="12"/>
      <c r="R295" s="12"/>
      <c r="S295" s="12"/>
      <c r="T295" s="18"/>
      <c r="U295" s="12"/>
      <c r="V295" s="12"/>
      <c r="W295" s="12"/>
    </row>
    <row r="296" spans="1:23" ht="13.5" thickBot="1">
      <c r="A296" s="113" t="s">
        <v>64</v>
      </c>
      <c r="B296" s="114">
        <v>12</v>
      </c>
      <c r="C296" s="213">
        <v>30</v>
      </c>
      <c r="D296" s="115">
        <v>225</v>
      </c>
      <c r="E296" s="115">
        <v>1</v>
      </c>
      <c r="F296" s="116">
        <f>((B296*C296*E296)/D296)</f>
        <v>1.6</v>
      </c>
      <c r="G296" s="123"/>
      <c r="H296" s="12"/>
      <c r="I296" s="123"/>
      <c r="L296" s="12"/>
      <c r="M296" s="6"/>
      <c r="N296" s="12"/>
      <c r="O296" s="12"/>
      <c r="P296" s="12"/>
      <c r="Q296" s="12"/>
      <c r="R296" s="12"/>
      <c r="S296" s="12"/>
      <c r="T296" s="18"/>
      <c r="U296" s="12"/>
      <c r="V296" s="12"/>
      <c r="W296" s="12"/>
    </row>
    <row r="297" spans="1:23" ht="12.75">
      <c r="A297" s="48"/>
      <c r="B297" s="85" t="s">
        <v>167</v>
      </c>
      <c r="C297" s="118"/>
      <c r="M297" s="12"/>
      <c r="N297" s="12"/>
      <c r="O297" s="12"/>
      <c r="P297" s="12"/>
      <c r="Q297" s="12"/>
      <c r="R297" s="12"/>
      <c r="S297" s="12"/>
      <c r="T297" s="18"/>
      <c r="U297" s="12"/>
      <c r="V297" s="12"/>
      <c r="W297" s="12"/>
    </row>
    <row r="298" spans="2:23" ht="12.75">
      <c r="B298" s="85" t="s">
        <v>168</v>
      </c>
      <c r="C298" s="118"/>
      <c r="M298" s="12"/>
      <c r="N298" s="12"/>
      <c r="O298" s="12"/>
      <c r="P298" s="12"/>
      <c r="Q298" s="12"/>
      <c r="R298" s="12"/>
      <c r="S298" s="12"/>
      <c r="T298" s="18"/>
      <c r="U298" s="12"/>
      <c r="V298" s="12"/>
      <c r="W298" s="12"/>
    </row>
    <row r="299" spans="2:23" ht="12.75">
      <c r="B299" s="85" t="s">
        <v>230</v>
      </c>
      <c r="C299" s="118"/>
      <c r="M299" s="12"/>
      <c r="N299" s="12"/>
      <c r="O299" s="12"/>
      <c r="P299" s="12"/>
      <c r="Q299" s="12"/>
      <c r="R299" s="12"/>
      <c r="S299" s="12"/>
      <c r="T299" s="18"/>
      <c r="U299" s="12"/>
      <c r="V299" s="12"/>
      <c r="W299" s="12"/>
    </row>
    <row r="300" spans="2:23" ht="12.75">
      <c r="B300" s="85" t="s">
        <v>231</v>
      </c>
      <c r="C300" s="118"/>
      <c r="M300" s="12"/>
      <c r="N300" s="12"/>
      <c r="O300" s="12"/>
      <c r="P300" s="12"/>
      <c r="Q300" s="12"/>
      <c r="R300" s="12"/>
      <c r="S300" s="12"/>
      <c r="T300" s="18"/>
      <c r="U300" s="12"/>
      <c r="V300" s="12"/>
      <c r="W300" s="12"/>
    </row>
    <row r="301" spans="2:23" ht="12.75">
      <c r="B301" s="85" t="s">
        <v>234</v>
      </c>
      <c r="C301" s="118"/>
      <c r="M301" s="12"/>
      <c r="N301" s="12"/>
      <c r="O301" s="12"/>
      <c r="P301" s="12"/>
      <c r="Q301" s="12"/>
      <c r="R301" s="12"/>
      <c r="S301" s="12"/>
      <c r="T301" s="18"/>
      <c r="U301" s="12"/>
      <c r="V301" s="12"/>
      <c r="W301" s="12"/>
    </row>
    <row r="302" spans="2:23" ht="12.75">
      <c r="B302" s="85" t="s">
        <v>232</v>
      </c>
      <c r="C302" s="118"/>
      <c r="M302" s="12"/>
      <c r="N302" s="12"/>
      <c r="O302" s="12"/>
      <c r="P302" s="12"/>
      <c r="Q302" s="12"/>
      <c r="R302" s="12"/>
      <c r="S302" s="12"/>
      <c r="T302" s="18"/>
      <c r="U302" s="12"/>
      <c r="V302" s="12"/>
      <c r="W302" s="12"/>
    </row>
    <row r="303" spans="2:23" ht="12.75">
      <c r="B303" s="85" t="s">
        <v>233</v>
      </c>
      <c r="C303" s="118"/>
      <c r="M303" s="12"/>
      <c r="N303" s="12"/>
      <c r="O303" s="12"/>
      <c r="P303" s="12"/>
      <c r="Q303" s="12"/>
      <c r="R303" s="12"/>
      <c r="S303" s="12"/>
      <c r="T303" s="18"/>
      <c r="U303" s="12"/>
      <c r="V303" s="12"/>
      <c r="W303" s="12"/>
    </row>
    <row r="304" spans="2:23" ht="12.75">
      <c r="B304" s="85"/>
      <c r="C304" s="117"/>
      <c r="D304" s="120"/>
      <c r="E304" s="120"/>
      <c r="F304" s="120"/>
      <c r="M304" s="12"/>
      <c r="N304" s="12"/>
      <c r="O304" s="12"/>
      <c r="P304" s="12"/>
      <c r="Q304" s="12"/>
      <c r="R304" s="12"/>
      <c r="S304" s="12"/>
      <c r="T304" s="18"/>
      <c r="U304" s="12"/>
      <c r="V304" s="12"/>
      <c r="W304" s="12"/>
    </row>
    <row r="305" spans="2:23" ht="13.5" thickBot="1">
      <c r="B305" s="101" t="s">
        <v>253</v>
      </c>
      <c r="C305" s="121"/>
      <c r="D305" s="122"/>
      <c r="E305" s="122"/>
      <c r="F305" s="122"/>
      <c r="M305" s="12"/>
      <c r="N305" s="12"/>
      <c r="O305" s="12"/>
      <c r="P305" s="12"/>
      <c r="Q305" s="12"/>
      <c r="R305" s="12"/>
      <c r="S305" s="12"/>
      <c r="T305" s="18"/>
      <c r="U305" s="12"/>
      <c r="V305" s="12"/>
      <c r="W305" s="12"/>
    </row>
    <row r="306" spans="2:23" ht="12.75">
      <c r="B306" s="102" t="s">
        <v>32</v>
      </c>
      <c r="C306" s="103" t="s">
        <v>36</v>
      </c>
      <c r="D306" s="103" t="s">
        <v>255</v>
      </c>
      <c r="E306" s="103" t="s">
        <v>38</v>
      </c>
      <c r="F306" s="104" t="s">
        <v>21</v>
      </c>
      <c r="G306" s="6"/>
      <c r="H306" s="6"/>
      <c r="I306" s="70"/>
      <c r="J306" s="6"/>
      <c r="M306" s="12"/>
      <c r="N306" s="12"/>
      <c r="O306" s="12"/>
      <c r="P306" s="12"/>
      <c r="Q306" s="12"/>
      <c r="R306" s="12"/>
      <c r="S306" s="12"/>
      <c r="T306" s="18"/>
      <c r="U306" s="12"/>
      <c r="V306" s="12"/>
      <c r="W306" s="12"/>
    </row>
    <row r="307" spans="2:23" ht="13.5" thickBot="1">
      <c r="B307" s="11" t="s">
        <v>252</v>
      </c>
      <c r="C307" s="70"/>
      <c r="D307" s="70"/>
      <c r="E307" s="70"/>
      <c r="F307" s="137"/>
      <c r="G307" s="6"/>
      <c r="H307" s="6"/>
      <c r="I307" s="70"/>
      <c r="J307" s="6"/>
      <c r="M307" s="12"/>
      <c r="N307" s="12"/>
      <c r="O307" s="12"/>
      <c r="P307" s="12"/>
      <c r="Q307" s="12"/>
      <c r="R307" s="12"/>
      <c r="S307" s="12"/>
      <c r="T307" s="18"/>
      <c r="U307" s="12"/>
      <c r="V307" s="12"/>
      <c r="W307" s="12"/>
    </row>
    <row r="308" spans="1:23" ht="12.75">
      <c r="A308" s="102" t="s">
        <v>63</v>
      </c>
      <c r="B308" s="123">
        <f aca="true" t="shared" si="17" ref="B308:E309">($F$295)</f>
        <v>1.6</v>
      </c>
      <c r="C308" s="123">
        <f t="shared" si="17"/>
        <v>1.6</v>
      </c>
      <c r="D308" s="123">
        <f t="shared" si="17"/>
        <v>1.6</v>
      </c>
      <c r="E308" s="123">
        <f t="shared" si="17"/>
        <v>1.6</v>
      </c>
      <c r="F308" s="110">
        <f>(B308+C308+D308+E308)</f>
        <v>6.4</v>
      </c>
      <c r="G308" s="6"/>
      <c r="H308" s="6"/>
      <c r="I308" s="123"/>
      <c r="J308" s="6"/>
      <c r="M308" s="12"/>
      <c r="N308" s="12"/>
      <c r="O308" s="12"/>
      <c r="P308" s="12"/>
      <c r="Q308" s="12"/>
      <c r="R308" s="12"/>
      <c r="S308" s="12"/>
      <c r="T308" s="18"/>
      <c r="U308" s="12"/>
      <c r="V308" s="12"/>
      <c r="W308" s="12"/>
    </row>
    <row r="309" spans="1:23" ht="13.5" thickBot="1">
      <c r="A309" s="113" t="s">
        <v>64</v>
      </c>
      <c r="B309" s="125">
        <f t="shared" si="17"/>
        <v>1.6</v>
      </c>
      <c r="C309" s="125">
        <f t="shared" si="17"/>
        <v>1.6</v>
      </c>
      <c r="D309" s="125">
        <f t="shared" si="17"/>
        <v>1.6</v>
      </c>
      <c r="E309" s="125">
        <f t="shared" si="17"/>
        <v>1.6</v>
      </c>
      <c r="F309" s="116">
        <f>(B309+C309+D309+E309)</f>
        <v>6.4</v>
      </c>
      <c r="G309" s="6"/>
      <c r="H309" s="6"/>
      <c r="I309" s="123"/>
      <c r="J309" s="6"/>
      <c r="M309" s="12"/>
      <c r="N309" s="12"/>
      <c r="O309" s="12"/>
      <c r="P309" s="12"/>
      <c r="Q309" s="12"/>
      <c r="R309" s="12"/>
      <c r="S309" s="12"/>
      <c r="T309" s="18"/>
      <c r="U309" s="12"/>
      <c r="V309" s="12"/>
      <c r="W309" s="12"/>
    </row>
    <row r="310" spans="2:23" ht="12.75">
      <c r="B310" s="5" t="s">
        <v>251</v>
      </c>
      <c r="C310" s="43"/>
      <c r="D310" s="120"/>
      <c r="E310" s="120"/>
      <c r="F310" s="120"/>
      <c r="I310" s="12"/>
      <c r="M310" s="12"/>
      <c r="N310" s="12"/>
      <c r="O310" s="12"/>
      <c r="P310" s="12"/>
      <c r="Q310" s="12"/>
      <c r="R310" s="12"/>
      <c r="S310" s="12"/>
      <c r="T310" s="18"/>
      <c r="U310" s="12"/>
      <c r="V310" s="12"/>
      <c r="W310" s="12"/>
    </row>
    <row r="311" spans="2:23" ht="12.75">
      <c r="B311" s="5" t="s">
        <v>250</v>
      </c>
      <c r="C311" s="118"/>
      <c r="M311" s="12"/>
      <c r="N311" s="12"/>
      <c r="O311" s="12"/>
      <c r="P311" s="12"/>
      <c r="Q311" s="12"/>
      <c r="R311" s="12"/>
      <c r="S311" s="12"/>
      <c r="T311" s="18"/>
      <c r="U311" s="12"/>
      <c r="V311" s="12"/>
      <c r="W311" s="12"/>
    </row>
    <row r="312" spans="2:23" ht="12.75">
      <c r="B312" s="5" t="s">
        <v>254</v>
      </c>
      <c r="C312" s="118"/>
      <c r="M312" s="12"/>
      <c r="N312" s="12"/>
      <c r="O312" s="12"/>
      <c r="P312" s="12"/>
      <c r="Q312" s="12"/>
      <c r="R312" s="12"/>
      <c r="S312" s="12"/>
      <c r="T312" s="18"/>
      <c r="U312" s="12"/>
      <c r="V312" s="12"/>
      <c r="W312" s="12"/>
    </row>
    <row r="313" spans="3:23" ht="12.75">
      <c r="C313" s="12"/>
      <c r="D313" s="12"/>
      <c r="E313" s="12"/>
      <c r="F313" s="12"/>
      <c r="H313" s="12"/>
      <c r="I313" s="18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</row>
    <row r="314" spans="13:23" ht="12.75"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</row>
    <row r="315" spans="13:23" ht="12.75"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</row>
    <row r="316" spans="1:23" ht="15.75">
      <c r="A316" s="140" t="s">
        <v>71</v>
      </c>
      <c r="B316" s="46" t="s">
        <v>72</v>
      </c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</row>
    <row r="317" spans="13:23" ht="12.75"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</row>
    <row r="318" spans="2:23" ht="13.5" thickBot="1">
      <c r="B318" s="101" t="s">
        <v>189</v>
      </c>
      <c r="C318" s="101"/>
      <c r="D318" s="101"/>
      <c r="E318" s="101"/>
      <c r="F318" s="101"/>
      <c r="G318" s="101"/>
      <c r="H318" s="101"/>
      <c r="I318" s="47"/>
      <c r="J318" s="47"/>
      <c r="K318" s="47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</row>
    <row r="319" spans="2:23" ht="12.75">
      <c r="B319" s="141" t="s">
        <v>110</v>
      </c>
      <c r="C319" s="142" t="s">
        <v>111</v>
      </c>
      <c r="D319" s="143" t="s">
        <v>112</v>
      </c>
      <c r="E319" s="144" t="s">
        <v>113</v>
      </c>
      <c r="F319" s="143" t="s">
        <v>114</v>
      </c>
      <c r="G319" s="145" t="s">
        <v>115</v>
      </c>
      <c r="H319" s="143" t="s">
        <v>114</v>
      </c>
      <c r="I319" s="145" t="s">
        <v>179</v>
      </c>
      <c r="J319" s="143" t="s">
        <v>12</v>
      </c>
      <c r="K319" s="146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</row>
    <row r="320" spans="2:23" ht="12.75">
      <c r="B320" s="108" t="s">
        <v>63</v>
      </c>
      <c r="C320" s="26" t="s">
        <v>64</v>
      </c>
      <c r="D320" s="147" t="s">
        <v>63</v>
      </c>
      <c r="E320" s="148" t="s">
        <v>64</v>
      </c>
      <c r="F320" s="26" t="s">
        <v>63</v>
      </c>
      <c r="G320" s="26" t="s">
        <v>64</v>
      </c>
      <c r="H320" s="147" t="s">
        <v>63</v>
      </c>
      <c r="I320" s="148" t="s">
        <v>64</v>
      </c>
      <c r="J320" s="26" t="s">
        <v>63</v>
      </c>
      <c r="K320" s="59" t="s">
        <v>64</v>
      </c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</row>
    <row r="321" spans="2:23" ht="12.75">
      <c r="B321" s="149">
        <f>(I64)</f>
        <v>184.16675790363635</v>
      </c>
      <c r="C321" s="150">
        <f>+J64</f>
        <v>570.7078429636364</v>
      </c>
      <c r="D321" s="151">
        <f>+I112</f>
        <v>1471.3109999787878</v>
      </c>
      <c r="E321" s="152">
        <f>+J112</f>
        <v>5158.471277642423</v>
      </c>
      <c r="F321" s="150">
        <f>+J134</f>
        <v>166.26944835106056</v>
      </c>
      <c r="G321" s="150">
        <f>+K134</f>
        <v>711.0047292924243</v>
      </c>
      <c r="H321" s="151">
        <f>+H183</f>
        <v>190.73100313226666</v>
      </c>
      <c r="I321" s="152">
        <f>+I183</f>
        <v>958.5171676746667</v>
      </c>
      <c r="J321" s="150">
        <f>(B321+D321+F321+H321)</f>
        <v>2012.4782093657514</v>
      </c>
      <c r="K321" s="153">
        <f>(C321+E321+G321+I321)</f>
        <v>7398.701017573151</v>
      </c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</row>
    <row r="322" spans="2:23" ht="13.5" thickBot="1">
      <c r="B322" s="154"/>
      <c r="C322" s="114"/>
      <c r="D322" s="155"/>
      <c r="E322" s="156"/>
      <c r="F322" s="114"/>
      <c r="G322" s="114"/>
      <c r="H322" s="157"/>
      <c r="I322" s="158"/>
      <c r="J322" s="16"/>
      <c r="K322" s="17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</row>
    <row r="323" spans="2:23" ht="12.75">
      <c r="B323" s="5" t="s">
        <v>205</v>
      </c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</row>
    <row r="324" spans="2:23" ht="12.75">
      <c r="B324" s="5" t="s">
        <v>206</v>
      </c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</row>
    <row r="325" spans="2:23" ht="12.75">
      <c r="B325" s="5" t="s">
        <v>207</v>
      </c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</row>
    <row r="326" spans="13:23" ht="12.75"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</row>
    <row r="327" spans="2:23" ht="13.5" thickBot="1">
      <c r="B327" s="101" t="s">
        <v>201</v>
      </c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12"/>
      <c r="N327" s="26"/>
      <c r="O327" s="26"/>
      <c r="P327" s="26"/>
      <c r="Q327" s="26"/>
      <c r="R327" s="26"/>
      <c r="S327" s="26"/>
      <c r="T327" s="12"/>
      <c r="U327" s="12"/>
      <c r="V327" s="12"/>
      <c r="W327" s="12"/>
    </row>
    <row r="328" spans="2:23" ht="12.75">
      <c r="B328" s="159" t="s">
        <v>45</v>
      </c>
      <c r="C328" s="143" t="s">
        <v>110</v>
      </c>
      <c r="D328" s="142" t="s">
        <v>111</v>
      </c>
      <c r="E328" s="143" t="s">
        <v>112</v>
      </c>
      <c r="F328" s="144" t="s">
        <v>113</v>
      </c>
      <c r="G328" s="143" t="s">
        <v>114</v>
      </c>
      <c r="H328" s="145" t="s">
        <v>115</v>
      </c>
      <c r="I328" s="143" t="s">
        <v>114</v>
      </c>
      <c r="J328" s="160" t="s">
        <v>179</v>
      </c>
      <c r="K328" s="161" t="s">
        <v>116</v>
      </c>
      <c r="L328" s="162" t="s">
        <v>180</v>
      </c>
      <c r="M328" s="163"/>
      <c r="N328" s="26"/>
      <c r="O328" s="26"/>
      <c r="P328" s="26"/>
      <c r="Q328" s="26"/>
      <c r="R328" s="26"/>
      <c r="S328" s="26"/>
      <c r="T328" s="12"/>
      <c r="U328" s="12"/>
      <c r="V328" s="12"/>
      <c r="W328" s="12"/>
    </row>
    <row r="329" spans="2:23" ht="12.75">
      <c r="B329" s="164" t="s">
        <v>46</v>
      </c>
      <c r="C329" s="57" t="s">
        <v>63</v>
      </c>
      <c r="D329" s="93" t="s">
        <v>64</v>
      </c>
      <c r="E329" s="57" t="s">
        <v>63</v>
      </c>
      <c r="F329" s="26" t="s">
        <v>64</v>
      </c>
      <c r="G329" s="57" t="s">
        <v>63</v>
      </c>
      <c r="H329" s="93" t="s">
        <v>64</v>
      </c>
      <c r="I329" s="57" t="s">
        <v>63</v>
      </c>
      <c r="J329" s="26" t="s">
        <v>64</v>
      </c>
      <c r="K329" s="57" t="s">
        <v>63</v>
      </c>
      <c r="L329" s="59" t="s">
        <v>64</v>
      </c>
      <c r="M329" s="163"/>
      <c r="N329" s="26"/>
      <c r="O329" s="26"/>
      <c r="P329" s="12"/>
      <c r="Q329" s="12"/>
      <c r="R329" s="12"/>
      <c r="S329" s="26"/>
      <c r="T329" s="12"/>
      <c r="U329" s="12"/>
      <c r="V329" s="12"/>
      <c r="W329" s="12"/>
    </row>
    <row r="330" spans="2:23" ht="12.75">
      <c r="B330" s="165"/>
      <c r="C330" s="57"/>
      <c r="D330" s="12"/>
      <c r="E330" s="57"/>
      <c r="F330" s="12"/>
      <c r="G330" s="57"/>
      <c r="H330" s="12"/>
      <c r="I330" s="166"/>
      <c r="J330" s="12"/>
      <c r="K330" s="166"/>
      <c r="L330" s="13"/>
      <c r="M330" s="12"/>
      <c r="N330" s="44"/>
      <c r="O330" s="123"/>
      <c r="P330" s="18"/>
      <c r="Q330" s="18"/>
      <c r="R330" s="44"/>
      <c r="S330" s="26"/>
      <c r="T330" s="12"/>
      <c r="U330" s="12"/>
      <c r="V330" s="12"/>
      <c r="W330" s="12"/>
    </row>
    <row r="331" spans="2:23" ht="12.75">
      <c r="B331" s="14" t="s">
        <v>69</v>
      </c>
      <c r="C331" s="167">
        <f>+C211</f>
        <v>9.754017177859259</v>
      </c>
      <c r="D331" s="168">
        <f>+C212</f>
        <v>30.226378349555564</v>
      </c>
      <c r="E331" s="167">
        <f>+C246</f>
        <v>93.50998799865187</v>
      </c>
      <c r="F331" s="123">
        <f>+C247</f>
        <v>327.84950786794076</v>
      </c>
      <c r="G331" s="169">
        <f>+C267</f>
        <v>5.283673580933704</v>
      </c>
      <c r="H331" s="79">
        <f>+C268</f>
        <v>22.594150286403703</v>
      </c>
      <c r="I331" s="167"/>
      <c r="J331" s="123"/>
      <c r="K331" s="167"/>
      <c r="L331" s="124"/>
      <c r="M331" s="12"/>
      <c r="N331" s="44"/>
      <c r="O331" s="123"/>
      <c r="P331" s="18"/>
      <c r="Q331" s="18"/>
      <c r="R331" s="44"/>
      <c r="S331" s="26"/>
      <c r="T331" s="12"/>
      <c r="U331" s="12"/>
      <c r="V331" s="12"/>
      <c r="W331" s="12"/>
    </row>
    <row r="332" spans="2:23" ht="12.75">
      <c r="B332" s="14" t="s">
        <v>70</v>
      </c>
      <c r="C332" s="167">
        <f>+B211</f>
        <v>3.901606871143703</v>
      </c>
      <c r="D332" s="168">
        <f>+B212</f>
        <v>12.090551339822223</v>
      </c>
      <c r="E332" s="167">
        <f>+B246</f>
        <v>37.403995199460745</v>
      </c>
      <c r="F332" s="123">
        <f>+B247</f>
        <v>131.13980314717628</v>
      </c>
      <c r="G332" s="169">
        <f>+B267</f>
        <v>10.567347161867408</v>
      </c>
      <c r="H332" s="170">
        <f>+B268</f>
        <v>45.18830057280741</v>
      </c>
      <c r="I332" s="167">
        <f>+E286</f>
        <v>6.357700104408889</v>
      </c>
      <c r="J332" s="123">
        <f>+E287</f>
        <v>31.950572255822223</v>
      </c>
      <c r="K332" s="167">
        <f>B308</f>
        <v>1.6</v>
      </c>
      <c r="L332" s="124">
        <f>+B309</f>
        <v>1.6</v>
      </c>
      <c r="M332" s="12"/>
      <c r="N332" s="18"/>
      <c r="O332" s="123"/>
      <c r="P332" s="18"/>
      <c r="Q332" s="18"/>
      <c r="R332" s="18"/>
      <c r="S332" s="26"/>
      <c r="T332" s="12"/>
      <c r="U332" s="12"/>
      <c r="V332" s="12"/>
      <c r="W332" s="12"/>
    </row>
    <row r="333" spans="2:23" ht="12.75">
      <c r="B333" s="14" t="s">
        <v>34</v>
      </c>
      <c r="C333" s="167">
        <f>+D211</f>
        <v>1.4631025766788888</v>
      </c>
      <c r="D333" s="168">
        <f>+D212</f>
        <v>4.533956752433334</v>
      </c>
      <c r="E333" s="167">
        <f>+D246</f>
        <v>9.350998799865186</v>
      </c>
      <c r="F333" s="123">
        <f>+D247</f>
        <v>32.78495078679407</v>
      </c>
      <c r="G333" s="169">
        <f>+D267</f>
        <v>2.641836790466852</v>
      </c>
      <c r="H333" s="170">
        <f>+D268</f>
        <v>11.297075143201852</v>
      </c>
      <c r="I333" s="167"/>
      <c r="J333" s="123"/>
      <c r="K333" s="167"/>
      <c r="L333" s="124"/>
      <c r="M333" s="12"/>
      <c r="N333" s="18"/>
      <c r="O333" s="123"/>
      <c r="P333" s="18"/>
      <c r="Q333" s="18"/>
      <c r="R333" s="18"/>
      <c r="S333" s="12"/>
      <c r="T333" s="12"/>
      <c r="U333" s="12"/>
      <c r="V333" s="12"/>
      <c r="W333" s="12"/>
    </row>
    <row r="334" spans="2:23" ht="12.75">
      <c r="B334" s="14" t="s">
        <v>35</v>
      </c>
      <c r="C334" s="167">
        <f>+E211</f>
        <v>2.9262051533577775</v>
      </c>
      <c r="D334" s="168">
        <f>+E212</f>
        <v>9.067913504866668</v>
      </c>
      <c r="E334" s="167">
        <f>+E246</f>
        <v>28.05299639959556</v>
      </c>
      <c r="F334" s="123">
        <f>+E247</f>
        <v>98.35485236038222</v>
      </c>
      <c r="G334" s="169">
        <f>+E267</f>
        <v>7.925510371400557</v>
      </c>
      <c r="H334" s="170">
        <f>+E268</f>
        <v>33.891225429605555</v>
      </c>
      <c r="I334" s="167"/>
      <c r="J334" s="123"/>
      <c r="K334" s="167"/>
      <c r="L334" s="124"/>
      <c r="M334" s="12"/>
      <c r="N334" s="18"/>
      <c r="O334" s="123"/>
      <c r="P334" s="18"/>
      <c r="Q334" s="18"/>
      <c r="R334" s="18"/>
      <c r="S334" s="12"/>
      <c r="T334" s="12"/>
      <c r="U334" s="12"/>
      <c r="V334" s="12"/>
      <c r="W334" s="12"/>
    </row>
    <row r="335" spans="2:23" ht="12.75">
      <c r="B335" s="14" t="s">
        <v>36</v>
      </c>
      <c r="C335" s="167">
        <f>+F211</f>
        <v>1.9508034355718515</v>
      </c>
      <c r="D335" s="168">
        <f>+F212</f>
        <v>6.045275669911112</v>
      </c>
      <c r="E335" s="167">
        <f>+F246</f>
        <v>18.701997599730372</v>
      </c>
      <c r="F335" s="123">
        <f>+F247</f>
        <v>65.56990157358814</v>
      </c>
      <c r="G335" s="169">
        <f>+F267</f>
        <v>5.283673580933704</v>
      </c>
      <c r="H335" s="170">
        <f>+F268</f>
        <v>22.594150286403703</v>
      </c>
      <c r="I335" s="167">
        <f>+D286</f>
        <v>6.357700104408889</v>
      </c>
      <c r="J335" s="123">
        <f>+D287</f>
        <v>31.950572255822223</v>
      </c>
      <c r="K335" s="167">
        <f>+C308</f>
        <v>1.6</v>
      </c>
      <c r="L335" s="124">
        <f>+C309</f>
        <v>1.6</v>
      </c>
      <c r="M335" s="12"/>
      <c r="N335" s="18"/>
      <c r="O335" s="123"/>
      <c r="P335" s="18"/>
      <c r="Q335" s="18"/>
      <c r="R335" s="18"/>
      <c r="S335" s="12"/>
      <c r="T335" s="12"/>
      <c r="U335" s="12"/>
      <c r="V335" s="12"/>
      <c r="W335" s="12"/>
    </row>
    <row r="336" spans="2:23" ht="12.75">
      <c r="B336" s="14" t="s">
        <v>37</v>
      </c>
      <c r="C336" s="167">
        <f>+G211</f>
        <v>1.9508034355718515</v>
      </c>
      <c r="D336" s="168">
        <f>+G212</f>
        <v>6.045275669911112</v>
      </c>
      <c r="E336" s="167">
        <f>+G246</f>
        <v>18.701997599730372</v>
      </c>
      <c r="F336" s="123">
        <f>+G247</f>
        <v>65.56990157358814</v>
      </c>
      <c r="G336" s="169">
        <f>+G267</f>
        <v>5.283673580933704</v>
      </c>
      <c r="H336" s="170">
        <f>+G268</f>
        <v>22.594150286403703</v>
      </c>
      <c r="I336" s="167">
        <f>+C286</f>
        <v>4.238466736272593</v>
      </c>
      <c r="J336" s="123">
        <f>+C287</f>
        <v>21.300381503881482</v>
      </c>
      <c r="K336" s="167">
        <f>+D308</f>
        <v>1.6</v>
      </c>
      <c r="L336" s="124">
        <f>+D309</f>
        <v>1.6</v>
      </c>
      <c r="M336" s="12"/>
      <c r="N336" s="18"/>
      <c r="O336" s="123"/>
      <c r="P336" s="18"/>
      <c r="Q336" s="18"/>
      <c r="R336" s="18"/>
      <c r="S336" s="12"/>
      <c r="T336" s="12"/>
      <c r="U336" s="12"/>
      <c r="V336" s="12"/>
      <c r="W336" s="12"/>
    </row>
    <row r="337" spans="2:23" ht="12.75">
      <c r="B337" s="14" t="s">
        <v>38</v>
      </c>
      <c r="C337" s="167"/>
      <c r="D337" s="168"/>
      <c r="E337" s="167"/>
      <c r="F337" s="123"/>
      <c r="G337" s="169">
        <f>+H267</f>
        <v>1.320918395233426</v>
      </c>
      <c r="H337" s="170">
        <f>+H268</f>
        <v>5.648537571600926</v>
      </c>
      <c r="I337" s="167">
        <f>+F286</f>
        <v>4.238466736272593</v>
      </c>
      <c r="J337" s="123">
        <f>+F287</f>
        <v>21.300381503881482</v>
      </c>
      <c r="K337" s="167">
        <f>+E308</f>
        <v>1.6</v>
      </c>
      <c r="L337" s="124">
        <f>+E309</f>
        <v>1.6</v>
      </c>
      <c r="M337" s="12"/>
      <c r="N337" s="18"/>
      <c r="O337" s="123"/>
      <c r="P337" s="18"/>
      <c r="Q337" s="18"/>
      <c r="R337" s="18"/>
      <c r="S337" s="12"/>
      <c r="T337" s="12"/>
      <c r="U337" s="12"/>
      <c r="V337" s="12"/>
      <c r="W337" s="12"/>
    </row>
    <row r="338" spans="2:23" ht="12.75">
      <c r="B338" s="14" t="s">
        <v>39</v>
      </c>
      <c r="C338" s="167">
        <f>+I211</f>
        <v>1.4631025766788888</v>
      </c>
      <c r="D338" s="168">
        <f>+I212</f>
        <v>4.533956752433334</v>
      </c>
      <c r="E338" s="167">
        <f>+I246</f>
        <v>18.701997599730372</v>
      </c>
      <c r="F338" s="123">
        <f>+I247</f>
        <v>65.56990157358814</v>
      </c>
      <c r="G338" s="169">
        <f>+I267</f>
        <v>3.9627551857002783</v>
      </c>
      <c r="H338" s="170">
        <f>+I268</f>
        <v>16.945612714802778</v>
      </c>
      <c r="I338" s="167"/>
      <c r="J338" s="123"/>
      <c r="K338" s="167"/>
      <c r="L338" s="124"/>
      <c r="M338" s="12"/>
      <c r="N338" s="18"/>
      <c r="O338" s="123"/>
      <c r="P338" s="18"/>
      <c r="Q338" s="18"/>
      <c r="R338" s="18"/>
      <c r="S338" s="12"/>
      <c r="T338" s="12"/>
      <c r="U338" s="12"/>
      <c r="V338" s="12"/>
      <c r="W338" s="12"/>
    </row>
    <row r="339" spans="2:23" ht="12.75">
      <c r="B339" s="14"/>
      <c r="C339" s="171"/>
      <c r="D339" s="168"/>
      <c r="E339" s="167"/>
      <c r="F339" s="123"/>
      <c r="G339" s="167"/>
      <c r="H339" s="172"/>
      <c r="I339" s="167"/>
      <c r="J339" s="123"/>
      <c r="K339" s="173"/>
      <c r="L339" s="174"/>
      <c r="M339" s="12"/>
      <c r="N339" s="18"/>
      <c r="O339" s="123"/>
      <c r="P339" s="18"/>
      <c r="Q339" s="18"/>
      <c r="R339" s="18"/>
      <c r="S339" s="12"/>
      <c r="T339" s="12"/>
      <c r="U339" s="12"/>
      <c r="V339" s="12"/>
      <c r="W339" s="12"/>
    </row>
    <row r="340" spans="2:23" ht="13.5" thickBot="1">
      <c r="B340" s="37" t="s">
        <v>3</v>
      </c>
      <c r="C340" s="175">
        <f aca="true" t="shared" si="18" ref="C340:L340">SUM(C331:C339)</f>
        <v>23.409641226862224</v>
      </c>
      <c r="D340" s="175">
        <f t="shared" si="18"/>
        <v>72.54330803893335</v>
      </c>
      <c r="E340" s="175">
        <f t="shared" si="18"/>
        <v>224.42397119676446</v>
      </c>
      <c r="F340" s="175">
        <f t="shared" si="18"/>
        <v>786.8388188830578</v>
      </c>
      <c r="G340" s="175">
        <f t="shared" si="18"/>
        <v>42.26938864746963</v>
      </c>
      <c r="H340" s="175">
        <f t="shared" si="18"/>
        <v>180.75320229122963</v>
      </c>
      <c r="I340" s="175">
        <f t="shared" si="18"/>
        <v>21.192333681362964</v>
      </c>
      <c r="J340" s="175">
        <f t="shared" si="18"/>
        <v>106.50190751940741</v>
      </c>
      <c r="K340" s="175">
        <f t="shared" si="18"/>
        <v>6.4</v>
      </c>
      <c r="L340" s="176">
        <f t="shared" si="18"/>
        <v>6.4</v>
      </c>
      <c r="M340" s="70"/>
      <c r="N340" s="44"/>
      <c r="O340" s="123"/>
      <c r="P340" s="44"/>
      <c r="Q340" s="18"/>
      <c r="R340" s="44"/>
      <c r="S340" s="212"/>
      <c r="T340" s="12"/>
      <c r="U340" s="12"/>
      <c r="V340" s="12"/>
      <c r="W340" s="12"/>
    </row>
    <row r="341" spans="2:23" ht="12.75">
      <c r="B341" s="70"/>
      <c r="C341" s="123"/>
      <c r="D341" s="123"/>
      <c r="E341" s="123"/>
      <c r="F341" s="123"/>
      <c r="G341" s="123"/>
      <c r="H341" s="123"/>
      <c r="I341" s="123"/>
      <c r="J341" s="123"/>
      <c r="K341" s="123"/>
      <c r="L341" s="123"/>
      <c r="M341" s="70"/>
      <c r="N341" s="44"/>
      <c r="O341" s="123"/>
      <c r="P341" s="44"/>
      <c r="Q341" s="18"/>
      <c r="R341" s="44"/>
      <c r="S341" s="212"/>
      <c r="T341" s="12"/>
      <c r="U341" s="12"/>
      <c r="V341" s="12"/>
      <c r="W341" s="12"/>
    </row>
    <row r="342" spans="2:23" ht="13.5" thickBot="1">
      <c r="B342" s="101" t="s">
        <v>202</v>
      </c>
      <c r="C342" s="47"/>
      <c r="D342" s="47"/>
      <c r="E342" s="177"/>
      <c r="F342" s="123"/>
      <c r="G342" s="123"/>
      <c r="H342" s="123"/>
      <c r="I342" s="123"/>
      <c r="J342" s="123"/>
      <c r="K342" s="123"/>
      <c r="L342" s="123"/>
      <c r="M342" s="70"/>
      <c r="N342" s="44"/>
      <c r="O342" s="123"/>
      <c r="P342" s="44"/>
      <c r="Q342" s="18"/>
      <c r="R342" s="44"/>
      <c r="S342" s="212"/>
      <c r="T342" s="12"/>
      <c r="U342" s="12"/>
      <c r="V342" s="12"/>
      <c r="W342" s="12"/>
    </row>
    <row r="343" spans="2:23" ht="12.75">
      <c r="B343" s="159" t="s">
        <v>45</v>
      </c>
      <c r="C343" s="178" t="s">
        <v>74</v>
      </c>
      <c r="D343" s="162"/>
      <c r="E343" s="123"/>
      <c r="F343" s="123"/>
      <c r="G343" s="123"/>
      <c r="H343" s="123"/>
      <c r="I343" s="123"/>
      <c r="J343" s="123"/>
      <c r="K343" s="123"/>
      <c r="L343" s="123"/>
      <c r="M343" s="70"/>
      <c r="N343" s="44"/>
      <c r="O343" s="123"/>
      <c r="P343" s="44"/>
      <c r="Q343" s="18"/>
      <c r="R343" s="44"/>
      <c r="S343" s="212"/>
      <c r="T343" s="12"/>
      <c r="U343" s="12"/>
      <c r="V343" s="12"/>
      <c r="W343" s="12"/>
    </row>
    <row r="344" spans="2:23" ht="12.75">
      <c r="B344" s="164" t="s">
        <v>46</v>
      </c>
      <c r="C344" s="57" t="s">
        <v>63</v>
      </c>
      <c r="D344" s="59" t="s">
        <v>64</v>
      </c>
      <c r="E344" s="123"/>
      <c r="F344" s="123"/>
      <c r="G344" s="123"/>
      <c r="H344" s="123"/>
      <c r="I344" s="123"/>
      <c r="J344" s="123"/>
      <c r="K344" s="123"/>
      <c r="L344" s="123"/>
      <c r="M344" s="70"/>
      <c r="N344" s="44"/>
      <c r="O344" s="123"/>
      <c r="P344" s="44"/>
      <c r="Q344" s="18"/>
      <c r="R344" s="44"/>
      <c r="S344" s="212"/>
      <c r="T344" s="12"/>
      <c r="U344" s="12"/>
      <c r="V344" s="12"/>
      <c r="W344" s="12"/>
    </row>
    <row r="345" spans="2:23" ht="12.75">
      <c r="B345" s="165"/>
      <c r="C345" s="57"/>
      <c r="D345" s="13"/>
      <c r="E345" s="123"/>
      <c r="F345" s="123"/>
      <c r="G345" s="123"/>
      <c r="H345" s="123"/>
      <c r="I345" s="123"/>
      <c r="J345" s="123"/>
      <c r="K345" s="123"/>
      <c r="L345" s="123"/>
      <c r="M345" s="70"/>
      <c r="N345" s="44"/>
      <c r="O345" s="123"/>
      <c r="P345" s="44"/>
      <c r="Q345" s="18"/>
      <c r="R345" s="44"/>
      <c r="S345" s="212"/>
      <c r="T345" s="12"/>
      <c r="U345" s="12"/>
      <c r="V345" s="12"/>
      <c r="W345" s="12"/>
    </row>
    <row r="346" spans="2:23" ht="12.75">
      <c r="B346" s="14" t="s">
        <v>69</v>
      </c>
      <c r="C346" s="167">
        <f aca="true" t="shared" si="19" ref="C346:D353">(C331+E331+G331+I331+K331)</f>
        <v>108.54767875744483</v>
      </c>
      <c r="D346" s="124">
        <f t="shared" si="19"/>
        <v>380.6700365039</v>
      </c>
      <c r="E346" s="123"/>
      <c r="F346" s="123"/>
      <c r="G346" s="123"/>
      <c r="H346" s="123"/>
      <c r="I346" s="123"/>
      <c r="J346" s="123"/>
      <c r="K346" s="123"/>
      <c r="L346" s="123"/>
      <c r="M346" s="70"/>
      <c r="N346" s="44"/>
      <c r="O346" s="123"/>
      <c r="P346" s="44"/>
      <c r="Q346" s="18"/>
      <c r="R346" s="44"/>
      <c r="S346" s="212"/>
      <c r="T346" s="12"/>
      <c r="U346" s="12"/>
      <c r="V346" s="12"/>
      <c r="W346" s="12"/>
    </row>
    <row r="347" spans="2:23" ht="12.75">
      <c r="B347" s="14" t="s">
        <v>70</v>
      </c>
      <c r="C347" s="167">
        <f t="shared" si="19"/>
        <v>59.830649336880754</v>
      </c>
      <c r="D347" s="124">
        <f t="shared" si="19"/>
        <v>221.9692273156281</v>
      </c>
      <c r="E347" s="123"/>
      <c r="F347" s="123"/>
      <c r="G347" s="123"/>
      <c r="H347" s="123"/>
      <c r="I347" s="123"/>
      <c r="J347" s="123"/>
      <c r="K347" s="123"/>
      <c r="L347" s="123"/>
      <c r="M347" s="70"/>
      <c r="N347" s="44"/>
      <c r="O347" s="123"/>
      <c r="P347" s="44"/>
      <c r="Q347" s="18"/>
      <c r="R347" s="44"/>
      <c r="S347" s="212"/>
      <c r="T347" s="12"/>
      <c r="U347" s="12"/>
      <c r="V347" s="12"/>
      <c r="W347" s="12"/>
    </row>
    <row r="348" spans="2:23" ht="12.75">
      <c r="B348" s="14" t="s">
        <v>34</v>
      </c>
      <c r="C348" s="167">
        <f t="shared" si="19"/>
        <v>13.455938167010927</v>
      </c>
      <c r="D348" s="124">
        <f t="shared" si="19"/>
        <v>48.615982682429255</v>
      </c>
      <c r="E348" s="123"/>
      <c r="F348" s="123"/>
      <c r="G348" s="123"/>
      <c r="H348" s="123"/>
      <c r="I348" s="123"/>
      <c r="J348" s="123"/>
      <c r="K348" s="123"/>
      <c r="L348" s="123"/>
      <c r="M348" s="70"/>
      <c r="N348" s="44"/>
      <c r="O348" s="123"/>
      <c r="P348" s="44"/>
      <c r="Q348" s="18"/>
      <c r="R348" s="44"/>
      <c r="S348" s="212"/>
      <c r="T348" s="12"/>
      <c r="U348" s="12"/>
      <c r="V348" s="12"/>
      <c r="W348" s="12"/>
    </row>
    <row r="349" spans="2:23" ht="12.75">
      <c r="B349" s="14" t="s">
        <v>35</v>
      </c>
      <c r="C349" s="167">
        <f t="shared" si="19"/>
        <v>38.9047119243539</v>
      </c>
      <c r="D349" s="124">
        <f t="shared" si="19"/>
        <v>141.31399129485445</v>
      </c>
      <c r="E349" s="123"/>
      <c r="F349" s="123"/>
      <c r="G349" s="123"/>
      <c r="H349" s="123"/>
      <c r="I349" s="123"/>
      <c r="J349" s="123"/>
      <c r="K349" s="123"/>
      <c r="L349" s="123"/>
      <c r="M349" s="70"/>
      <c r="N349" s="44"/>
      <c r="O349" s="123"/>
      <c r="P349" s="44"/>
      <c r="Q349" s="18"/>
      <c r="R349" s="44"/>
      <c r="S349" s="212"/>
      <c r="T349" s="12"/>
      <c r="U349" s="12"/>
      <c r="V349" s="12"/>
      <c r="W349" s="12"/>
    </row>
    <row r="350" spans="2:23" ht="12.75">
      <c r="B350" s="14" t="s">
        <v>36</v>
      </c>
      <c r="C350" s="167">
        <f t="shared" si="19"/>
        <v>33.89417472064482</v>
      </c>
      <c r="D350" s="124">
        <f t="shared" si="19"/>
        <v>127.75989978572517</v>
      </c>
      <c r="E350" s="123"/>
      <c r="F350" s="123"/>
      <c r="G350" s="123"/>
      <c r="H350" s="123"/>
      <c r="I350" s="123"/>
      <c r="J350" s="123"/>
      <c r="K350" s="123"/>
      <c r="L350" s="123"/>
      <c r="M350" s="70"/>
      <c r="N350" s="44"/>
      <c r="O350" s="123"/>
      <c r="P350" s="44"/>
      <c r="Q350" s="18"/>
      <c r="R350" s="44"/>
      <c r="S350" s="212"/>
      <c r="T350" s="12"/>
      <c r="U350" s="12"/>
      <c r="V350" s="12"/>
      <c r="W350" s="12"/>
    </row>
    <row r="351" spans="2:23" ht="12.75">
      <c r="B351" s="14" t="s">
        <v>37</v>
      </c>
      <c r="C351" s="167">
        <f t="shared" si="19"/>
        <v>31.774941352508524</v>
      </c>
      <c r="D351" s="124">
        <f t="shared" si="19"/>
        <v>117.10970903378443</v>
      </c>
      <c r="E351" s="123"/>
      <c r="F351" s="123"/>
      <c r="G351" s="123"/>
      <c r="H351" s="123"/>
      <c r="I351" s="123"/>
      <c r="J351" s="123"/>
      <c r="K351" s="123"/>
      <c r="L351" s="123"/>
      <c r="M351" s="70"/>
      <c r="N351" s="44"/>
      <c r="O351" s="123"/>
      <c r="P351" s="44"/>
      <c r="Q351" s="18"/>
      <c r="R351" s="44"/>
      <c r="S351" s="212"/>
      <c r="T351" s="12"/>
      <c r="U351" s="12"/>
      <c r="V351" s="12"/>
      <c r="W351" s="12"/>
    </row>
    <row r="352" spans="2:23" ht="12.75">
      <c r="B352" s="14" t="s">
        <v>38</v>
      </c>
      <c r="C352" s="167">
        <f t="shared" si="19"/>
        <v>7.159385131506019</v>
      </c>
      <c r="D352" s="124">
        <f t="shared" si="19"/>
        <v>28.54891907548241</v>
      </c>
      <c r="E352" s="123"/>
      <c r="F352" s="123"/>
      <c r="G352" s="123"/>
      <c r="H352" s="123"/>
      <c r="I352" s="123"/>
      <c r="J352" s="123"/>
      <c r="K352" s="123"/>
      <c r="L352" s="123"/>
      <c r="M352" s="70"/>
      <c r="N352" s="44"/>
      <c r="O352" s="123"/>
      <c r="P352" s="44"/>
      <c r="Q352" s="18"/>
      <c r="R352" s="44"/>
      <c r="S352" s="212"/>
      <c r="T352" s="12"/>
      <c r="U352" s="12"/>
      <c r="V352" s="12"/>
      <c r="W352" s="12"/>
    </row>
    <row r="353" spans="2:23" ht="12.75">
      <c r="B353" s="14" t="s">
        <v>39</v>
      </c>
      <c r="C353" s="167">
        <f t="shared" si="19"/>
        <v>24.12785536210954</v>
      </c>
      <c r="D353" s="124">
        <f t="shared" si="19"/>
        <v>87.04947104082426</v>
      </c>
      <c r="E353" s="123"/>
      <c r="F353" s="123"/>
      <c r="G353" s="123"/>
      <c r="H353" s="123"/>
      <c r="I353" s="123"/>
      <c r="J353" s="123"/>
      <c r="K353" s="123"/>
      <c r="L353" s="123"/>
      <c r="M353" s="70"/>
      <c r="N353" s="44"/>
      <c r="O353" s="123"/>
      <c r="P353" s="44"/>
      <c r="Q353" s="18"/>
      <c r="R353" s="44"/>
      <c r="S353" s="212"/>
      <c r="T353" s="12"/>
      <c r="U353" s="12"/>
      <c r="V353" s="12"/>
      <c r="W353" s="12"/>
    </row>
    <row r="354" spans="2:23" ht="12.75">
      <c r="B354" s="14"/>
      <c r="C354" s="167"/>
      <c r="D354" s="124"/>
      <c r="E354" s="123"/>
      <c r="F354" s="123"/>
      <c r="G354" s="123"/>
      <c r="H354" s="123"/>
      <c r="I354" s="123"/>
      <c r="J354" s="123"/>
      <c r="K354" s="123"/>
      <c r="L354" s="123"/>
      <c r="M354" s="70"/>
      <c r="N354" s="44"/>
      <c r="O354" s="123"/>
      <c r="P354" s="44"/>
      <c r="Q354" s="18"/>
      <c r="R354" s="44"/>
      <c r="S354" s="212"/>
      <c r="T354" s="12"/>
      <c r="U354" s="12"/>
      <c r="V354" s="12"/>
      <c r="W354" s="12"/>
    </row>
    <row r="355" spans="2:23" ht="12.75">
      <c r="B355" s="14"/>
      <c r="C355" s="167"/>
      <c r="D355" s="124"/>
      <c r="E355" s="123"/>
      <c r="F355" s="123"/>
      <c r="G355" s="123"/>
      <c r="H355" s="123"/>
      <c r="I355" s="123"/>
      <c r="J355" s="123"/>
      <c r="K355" s="123"/>
      <c r="L355" s="123"/>
      <c r="M355" s="70"/>
      <c r="N355" s="44"/>
      <c r="O355" s="123"/>
      <c r="P355" s="44"/>
      <c r="Q355" s="18"/>
      <c r="R355" s="44"/>
      <c r="S355" s="212"/>
      <c r="T355" s="12"/>
      <c r="U355" s="12"/>
      <c r="V355" s="12"/>
      <c r="W355" s="12"/>
    </row>
    <row r="356" spans="2:23" ht="13.5" thickBot="1">
      <c r="B356" s="37" t="s">
        <v>3</v>
      </c>
      <c r="C356" s="175">
        <f>SUM(C346:C355)</f>
        <v>317.6953347524593</v>
      </c>
      <c r="D356" s="179">
        <f>SUM(D346:D355)</f>
        <v>1153.0372367326281</v>
      </c>
      <c r="E356" s="123"/>
      <c r="F356" s="123"/>
      <c r="G356" s="123"/>
      <c r="H356" s="123"/>
      <c r="I356" s="123"/>
      <c r="J356" s="123"/>
      <c r="K356" s="123"/>
      <c r="L356" s="123"/>
      <c r="M356" s="70"/>
      <c r="N356" s="44"/>
      <c r="O356" s="123"/>
      <c r="P356" s="44"/>
      <c r="Q356" s="18"/>
      <c r="R356" s="44"/>
      <c r="S356" s="212"/>
      <c r="T356" s="12"/>
      <c r="U356" s="12"/>
      <c r="V356" s="12"/>
      <c r="W356" s="12"/>
    </row>
    <row r="357" spans="2:23" ht="13.5" thickBot="1">
      <c r="B357" s="70"/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70"/>
      <c r="N357" s="44"/>
      <c r="O357" s="123"/>
      <c r="P357" s="44"/>
      <c r="Q357" s="18"/>
      <c r="R357" s="44"/>
      <c r="S357" s="212"/>
      <c r="T357" s="12"/>
      <c r="U357" s="12"/>
      <c r="V357" s="12"/>
      <c r="W357" s="12"/>
    </row>
    <row r="358" spans="2:23" ht="12.75">
      <c r="B358" s="101" t="s">
        <v>203</v>
      </c>
      <c r="C358" s="47"/>
      <c r="D358" s="47"/>
      <c r="E358" s="47"/>
      <c r="F358" s="47"/>
      <c r="G358" s="47"/>
      <c r="H358" s="47"/>
      <c r="I358" s="8" t="s">
        <v>121</v>
      </c>
      <c r="J358" s="180"/>
      <c r="M358" s="70"/>
      <c r="N358" s="44"/>
      <c r="O358" s="123"/>
      <c r="P358" s="44"/>
      <c r="Q358" s="18"/>
      <c r="R358" s="44"/>
      <c r="S358" s="212"/>
      <c r="T358" s="12"/>
      <c r="U358" s="12"/>
      <c r="V358" s="12"/>
      <c r="W358" s="12"/>
    </row>
    <row r="359" spans="2:23" ht="13.5" thickBot="1">
      <c r="B359" s="101"/>
      <c r="C359" s="47"/>
      <c r="D359" s="47"/>
      <c r="E359" s="47"/>
      <c r="F359" s="47"/>
      <c r="G359" s="47"/>
      <c r="H359" s="47"/>
      <c r="I359" s="181" t="s">
        <v>204</v>
      </c>
      <c r="J359" s="182"/>
      <c r="M359" s="70"/>
      <c r="N359" s="44"/>
      <c r="O359" s="123"/>
      <c r="P359" s="44"/>
      <c r="Q359" s="18"/>
      <c r="R359" s="44"/>
      <c r="S359" s="212"/>
      <c r="T359" s="12"/>
      <c r="U359" s="12"/>
      <c r="V359" s="12"/>
      <c r="W359" s="12"/>
    </row>
    <row r="360" spans="2:23" ht="12.75">
      <c r="B360" s="159" t="s">
        <v>45</v>
      </c>
      <c r="C360" s="143" t="s">
        <v>110</v>
      </c>
      <c r="D360" s="142" t="s">
        <v>111</v>
      </c>
      <c r="E360" s="143" t="s">
        <v>114</v>
      </c>
      <c r="F360" s="145" t="s">
        <v>115</v>
      </c>
      <c r="G360" s="178" t="s">
        <v>74</v>
      </c>
      <c r="H360" s="160"/>
      <c r="I360" s="183"/>
      <c r="J360" s="184"/>
      <c r="K360" s="163"/>
      <c r="L360" s="70"/>
      <c r="M360" s="70"/>
      <c r="N360" s="44"/>
      <c r="O360" s="123"/>
      <c r="P360" s="44"/>
      <c r="Q360" s="18"/>
      <c r="R360" s="44"/>
      <c r="S360" s="212"/>
      <c r="T360" s="12"/>
      <c r="U360" s="12"/>
      <c r="V360" s="12"/>
      <c r="W360" s="12"/>
    </row>
    <row r="361" spans="2:23" ht="12.75">
      <c r="B361" s="164" t="s">
        <v>46</v>
      </c>
      <c r="C361" s="57" t="s">
        <v>63</v>
      </c>
      <c r="D361" s="93" t="s">
        <v>64</v>
      </c>
      <c r="E361" s="57" t="s">
        <v>63</v>
      </c>
      <c r="F361" s="26" t="s">
        <v>64</v>
      </c>
      <c r="G361" s="57" t="s">
        <v>63</v>
      </c>
      <c r="H361" s="26" t="s">
        <v>64</v>
      </c>
      <c r="I361" s="108" t="s">
        <v>63</v>
      </c>
      <c r="J361" s="59" t="s">
        <v>64</v>
      </c>
      <c r="K361" s="26"/>
      <c r="L361" s="26"/>
      <c r="M361" s="70"/>
      <c r="N361" s="44"/>
      <c r="O361" s="123"/>
      <c r="P361" s="44"/>
      <c r="Q361" s="18"/>
      <c r="R361" s="44"/>
      <c r="S361" s="212"/>
      <c r="T361" s="12"/>
      <c r="U361" s="12"/>
      <c r="V361" s="12"/>
      <c r="W361" s="12"/>
    </row>
    <row r="362" spans="2:23" ht="12.75">
      <c r="B362" s="165"/>
      <c r="C362" s="57"/>
      <c r="D362" s="12"/>
      <c r="E362" s="57"/>
      <c r="F362" s="12"/>
      <c r="G362" s="57"/>
      <c r="H362" s="12"/>
      <c r="I362" s="108"/>
      <c r="J362" s="13"/>
      <c r="K362" s="12"/>
      <c r="L362" s="12"/>
      <c r="M362" s="70"/>
      <c r="N362" s="44"/>
      <c r="O362" s="123"/>
      <c r="P362" s="44"/>
      <c r="Q362" s="18"/>
      <c r="R362" s="44"/>
      <c r="S362" s="212"/>
      <c r="T362" s="12"/>
      <c r="U362" s="12"/>
      <c r="V362" s="12"/>
      <c r="W362" s="12"/>
    </row>
    <row r="363" spans="2:23" ht="12.75">
      <c r="B363" s="14" t="s">
        <v>69</v>
      </c>
      <c r="C363" s="167">
        <f>+F220</f>
        <v>1.8156218332191785</v>
      </c>
      <c r="D363" s="168">
        <f>+F221</f>
        <v>3.631243666438357</v>
      </c>
      <c r="E363" s="167">
        <f>+F276</f>
        <v>4.8941740747648765</v>
      </c>
      <c r="F363" s="123">
        <f>+F277</f>
        <v>13.671228932621919</v>
      </c>
      <c r="G363" s="169">
        <f>(C363+E363)</f>
        <v>6.709795907984055</v>
      </c>
      <c r="H363" s="79">
        <f>(D363+F363)</f>
        <v>17.302472599060277</v>
      </c>
      <c r="I363" s="185">
        <f aca="true" t="shared" si="20" ref="I363:J370">(C346+G363)</f>
        <v>115.25747466542889</v>
      </c>
      <c r="J363" s="80">
        <f t="shared" si="20"/>
        <v>397.97250910296026</v>
      </c>
      <c r="K363" s="44"/>
      <c r="L363" s="44"/>
      <c r="M363" s="70"/>
      <c r="N363" s="44"/>
      <c r="O363" s="123"/>
      <c r="P363" s="44"/>
      <c r="Q363" s="18"/>
      <c r="R363" s="44"/>
      <c r="S363" s="212"/>
      <c r="T363" s="12"/>
      <c r="U363" s="12"/>
      <c r="V363" s="12"/>
      <c r="W363" s="12"/>
    </row>
    <row r="364" spans="2:23" ht="12.75">
      <c r="B364" s="14" t="s">
        <v>70</v>
      </c>
      <c r="C364" s="167">
        <f>+C220</f>
        <v>0.18156218332191787</v>
      </c>
      <c r="D364" s="168">
        <f>+C221</f>
        <v>0.36312436664383574</v>
      </c>
      <c r="E364" s="167">
        <f>+G276</f>
        <v>9.788348149529753</v>
      </c>
      <c r="F364" s="123">
        <f>+G277</f>
        <v>27.342457865243837</v>
      </c>
      <c r="G364" s="169">
        <f>(C364+E364)</f>
        <v>9.96991033285167</v>
      </c>
      <c r="H364" s="79">
        <f>(D364+F364)</f>
        <v>27.70558223188767</v>
      </c>
      <c r="I364" s="185">
        <f t="shared" si="20"/>
        <v>69.80055966973242</v>
      </c>
      <c r="J364" s="80">
        <f t="shared" si="20"/>
        <v>249.67480954751576</v>
      </c>
      <c r="K364" s="44"/>
      <c r="L364" s="44"/>
      <c r="M364" s="70"/>
      <c r="N364" s="44"/>
      <c r="O364" s="123"/>
      <c r="P364" s="44"/>
      <c r="Q364" s="18"/>
      <c r="R364" s="44"/>
      <c r="S364" s="212"/>
      <c r="T364" s="12"/>
      <c r="U364" s="12"/>
      <c r="V364" s="12"/>
      <c r="W364" s="12"/>
    </row>
    <row r="365" spans="2:23" ht="12.75">
      <c r="B365" s="14" t="s">
        <v>34</v>
      </c>
      <c r="C365" s="167"/>
      <c r="D365" s="168"/>
      <c r="E365" s="167"/>
      <c r="F365" s="123"/>
      <c r="G365" s="169"/>
      <c r="H365" s="79"/>
      <c r="I365" s="185">
        <f t="shared" si="20"/>
        <v>13.455938167010927</v>
      </c>
      <c r="J365" s="80">
        <f t="shared" si="20"/>
        <v>48.615982682429255</v>
      </c>
      <c r="K365" s="44"/>
      <c r="L365" s="44"/>
      <c r="M365" s="70"/>
      <c r="N365" s="44"/>
      <c r="O365" s="123"/>
      <c r="P365" s="44"/>
      <c r="Q365" s="18"/>
      <c r="R365" s="44"/>
      <c r="S365" s="212"/>
      <c r="T365" s="12"/>
      <c r="U365" s="12"/>
      <c r="V365" s="12"/>
      <c r="W365" s="12"/>
    </row>
    <row r="366" spans="2:23" ht="12.75">
      <c r="B366" s="14" t="s">
        <v>35</v>
      </c>
      <c r="C366" s="167"/>
      <c r="D366" s="168"/>
      <c r="E366" s="167"/>
      <c r="F366" s="123"/>
      <c r="G366" s="169"/>
      <c r="H366" s="79"/>
      <c r="I366" s="185">
        <f t="shared" si="20"/>
        <v>38.9047119243539</v>
      </c>
      <c r="J366" s="80">
        <f t="shared" si="20"/>
        <v>141.31399129485445</v>
      </c>
      <c r="K366" s="44"/>
      <c r="L366" s="44"/>
      <c r="M366" s="70"/>
      <c r="N366" s="44"/>
      <c r="O366" s="123"/>
      <c r="P366" s="44"/>
      <c r="Q366" s="18"/>
      <c r="R366" s="44"/>
      <c r="S366" s="212"/>
      <c r="T366" s="12"/>
      <c r="U366" s="12"/>
      <c r="V366" s="12"/>
      <c r="W366" s="12"/>
    </row>
    <row r="367" spans="2:23" ht="12.75">
      <c r="B367" s="14" t="s">
        <v>36</v>
      </c>
      <c r="C367" s="167">
        <f>+E220</f>
        <v>0.12104145554794522</v>
      </c>
      <c r="D367" s="168">
        <f>+E221</f>
        <v>0.24208291109589045</v>
      </c>
      <c r="E367" s="167">
        <f>+E276</f>
        <v>3.2627827165099172</v>
      </c>
      <c r="F367" s="123">
        <f>+E277</f>
        <v>9.114152621747944</v>
      </c>
      <c r="G367" s="169">
        <f aca="true" t="shared" si="21" ref="G367:H370">(C367+E367)</f>
        <v>3.3838241720578623</v>
      </c>
      <c r="H367" s="79">
        <f t="shared" si="21"/>
        <v>9.356235532843835</v>
      </c>
      <c r="I367" s="185">
        <f t="shared" si="20"/>
        <v>37.27799889270268</v>
      </c>
      <c r="J367" s="80">
        <f t="shared" si="20"/>
        <v>137.116135318569</v>
      </c>
      <c r="K367" s="44"/>
      <c r="L367" s="44"/>
      <c r="M367" s="70"/>
      <c r="N367" s="44"/>
      <c r="O367" s="123"/>
      <c r="P367" s="44"/>
      <c r="Q367" s="18"/>
      <c r="R367" s="44"/>
      <c r="S367" s="212"/>
      <c r="T367" s="12"/>
      <c r="U367" s="12"/>
      <c r="V367" s="12"/>
      <c r="W367" s="12"/>
    </row>
    <row r="368" spans="2:23" ht="12.75">
      <c r="B368" s="14" t="s">
        <v>37</v>
      </c>
      <c r="C368" s="167"/>
      <c r="D368" s="168"/>
      <c r="E368" s="167">
        <f>+C276</f>
        <v>2.4470870373824383</v>
      </c>
      <c r="F368" s="123">
        <f>+C277</f>
        <v>6.835614466310959</v>
      </c>
      <c r="G368" s="169">
        <f t="shared" si="21"/>
        <v>2.4470870373824383</v>
      </c>
      <c r="H368" s="79">
        <f t="shared" si="21"/>
        <v>6.835614466310959</v>
      </c>
      <c r="I368" s="185">
        <f t="shared" si="20"/>
        <v>34.222028389890966</v>
      </c>
      <c r="J368" s="80">
        <f t="shared" si="20"/>
        <v>123.94532350009538</v>
      </c>
      <c r="K368" s="44"/>
      <c r="L368" s="44"/>
      <c r="M368" s="70"/>
      <c r="N368" s="44"/>
      <c r="O368" s="123"/>
      <c r="P368" s="44"/>
      <c r="Q368" s="18"/>
      <c r="R368" s="44"/>
      <c r="S368" s="212"/>
      <c r="T368" s="12"/>
      <c r="U368" s="12"/>
      <c r="V368" s="12"/>
      <c r="W368" s="12"/>
    </row>
    <row r="369" spans="2:23" ht="12.75">
      <c r="B369" s="14" t="s">
        <v>38</v>
      </c>
      <c r="C369" s="167"/>
      <c r="D369" s="168"/>
      <c r="E369" s="167">
        <f>+H276</f>
        <v>2.4470870373824383</v>
      </c>
      <c r="F369" s="123">
        <f>+H277</f>
        <v>6.835614466310959</v>
      </c>
      <c r="G369" s="169">
        <f t="shared" si="21"/>
        <v>2.4470870373824383</v>
      </c>
      <c r="H369" s="79">
        <f t="shared" si="21"/>
        <v>6.835614466310959</v>
      </c>
      <c r="I369" s="185">
        <f t="shared" si="20"/>
        <v>9.606472168888457</v>
      </c>
      <c r="J369" s="80">
        <f t="shared" si="20"/>
        <v>35.38453354179337</v>
      </c>
      <c r="K369" s="44"/>
      <c r="L369" s="44"/>
      <c r="M369" s="70"/>
      <c r="N369" s="44"/>
      <c r="O369" s="123"/>
      <c r="P369" s="44"/>
      <c r="Q369" s="18"/>
      <c r="R369" s="44"/>
      <c r="S369" s="212"/>
      <c r="T369" s="12"/>
      <c r="U369" s="12"/>
      <c r="V369" s="12"/>
      <c r="W369" s="12"/>
    </row>
    <row r="370" spans="2:23" ht="12.75">
      <c r="B370" s="14" t="s">
        <v>39</v>
      </c>
      <c r="C370" s="167">
        <f>+D220</f>
        <v>0.06052072777397261</v>
      </c>
      <c r="D370" s="168">
        <f>+D221</f>
        <v>0.12104145554794522</v>
      </c>
      <c r="E370" s="167">
        <f>D276</f>
        <v>1.6313913582549586</v>
      </c>
      <c r="F370" s="123">
        <f>+D277</f>
        <v>4.557076310873972</v>
      </c>
      <c r="G370" s="169">
        <f t="shared" si="21"/>
        <v>1.6919120860289312</v>
      </c>
      <c r="H370" s="79">
        <f t="shared" si="21"/>
        <v>4.678117766421917</v>
      </c>
      <c r="I370" s="185">
        <f t="shared" si="20"/>
        <v>25.81976744813847</v>
      </c>
      <c r="J370" s="80">
        <f t="shared" si="20"/>
        <v>91.72758880724618</v>
      </c>
      <c r="K370" s="44"/>
      <c r="L370" s="44"/>
      <c r="M370" s="70"/>
      <c r="N370" s="44"/>
      <c r="O370" s="123"/>
      <c r="P370" s="44"/>
      <c r="Q370" s="18"/>
      <c r="R370" s="44"/>
      <c r="S370" s="212"/>
      <c r="T370" s="12"/>
      <c r="U370" s="12"/>
      <c r="V370" s="12"/>
      <c r="W370" s="12"/>
    </row>
    <row r="371" spans="2:23" ht="12.75">
      <c r="B371" s="14"/>
      <c r="C371" s="171"/>
      <c r="D371" s="168"/>
      <c r="E371" s="167"/>
      <c r="F371" s="123"/>
      <c r="G371" s="167"/>
      <c r="H371" s="186"/>
      <c r="I371" s="185"/>
      <c r="J371" s="187"/>
      <c r="K371" s="44"/>
      <c r="L371" s="44"/>
      <c r="M371" s="70"/>
      <c r="N371" s="44"/>
      <c r="O371" s="123"/>
      <c r="P371" s="44"/>
      <c r="Q371" s="18"/>
      <c r="R371" s="44"/>
      <c r="S371" s="212"/>
      <c r="T371" s="12"/>
      <c r="U371" s="12"/>
      <c r="V371" s="12"/>
      <c r="W371" s="12"/>
    </row>
    <row r="372" spans="2:23" ht="13.5" thickBot="1">
      <c r="B372" s="37" t="s">
        <v>3</v>
      </c>
      <c r="C372" s="175">
        <f aca="true" t="shared" si="22" ref="C372:J372">SUM(C363:C371)</f>
        <v>2.178746199863014</v>
      </c>
      <c r="D372" s="175">
        <f t="shared" si="22"/>
        <v>4.357492399726028</v>
      </c>
      <c r="E372" s="175">
        <f t="shared" si="22"/>
        <v>24.470870373824383</v>
      </c>
      <c r="F372" s="175">
        <f t="shared" si="22"/>
        <v>68.35614466310959</v>
      </c>
      <c r="G372" s="175">
        <f t="shared" si="22"/>
        <v>26.649616573687396</v>
      </c>
      <c r="H372" s="175">
        <f t="shared" si="22"/>
        <v>72.71363706283562</v>
      </c>
      <c r="I372" s="188">
        <f t="shared" si="22"/>
        <v>344.3449513261467</v>
      </c>
      <c r="J372" s="133">
        <f t="shared" si="22"/>
        <v>1225.7508737954636</v>
      </c>
      <c r="K372" s="44"/>
      <c r="L372" s="44"/>
      <c r="M372" s="70"/>
      <c r="N372" s="44"/>
      <c r="O372" s="123"/>
      <c r="P372" s="44"/>
      <c r="Q372" s="18"/>
      <c r="R372" s="44"/>
      <c r="S372" s="212"/>
      <c r="T372" s="12"/>
      <c r="U372" s="12"/>
      <c r="V372" s="12"/>
      <c r="W372" s="12"/>
    </row>
    <row r="373" spans="2:23" ht="12.75">
      <c r="B373" s="70"/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70"/>
      <c r="N373" s="44"/>
      <c r="O373" s="123"/>
      <c r="P373" s="44"/>
      <c r="Q373" s="18"/>
      <c r="R373" s="44"/>
      <c r="S373" s="212"/>
      <c r="T373" s="12"/>
      <c r="U373" s="12"/>
      <c r="V373" s="12"/>
      <c r="W373" s="12"/>
    </row>
    <row r="374" spans="13:23" ht="12.75">
      <c r="M374" s="12"/>
      <c r="N374" s="44"/>
      <c r="O374" s="123"/>
      <c r="P374" s="44"/>
      <c r="Q374" s="18"/>
      <c r="R374" s="44"/>
      <c r="S374" s="212"/>
      <c r="T374" s="12"/>
      <c r="U374" s="12"/>
      <c r="V374" s="12"/>
      <c r="W374" s="12"/>
    </row>
    <row r="375" spans="2:23" ht="13.5" thickBot="1">
      <c r="B375" s="101" t="s">
        <v>190</v>
      </c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N375" s="12"/>
      <c r="O375" s="12"/>
      <c r="P375" s="12"/>
      <c r="Q375" s="12"/>
      <c r="R375" s="12"/>
      <c r="S375" s="12"/>
      <c r="T375" s="12"/>
      <c r="U375" s="12"/>
      <c r="V375" s="12"/>
      <c r="W375" s="12"/>
    </row>
    <row r="376" spans="2:12" ht="12.75">
      <c r="B376" s="159" t="s">
        <v>45</v>
      </c>
      <c r="C376" s="143" t="s">
        <v>110</v>
      </c>
      <c r="D376" s="142" t="s">
        <v>111</v>
      </c>
      <c r="E376" s="143" t="s">
        <v>112</v>
      </c>
      <c r="F376" s="144" t="s">
        <v>113</v>
      </c>
      <c r="G376" s="143" t="s">
        <v>114</v>
      </c>
      <c r="H376" s="145" t="s">
        <v>115</v>
      </c>
      <c r="I376" s="143" t="s">
        <v>114</v>
      </c>
      <c r="J376" s="145" t="s">
        <v>179</v>
      </c>
      <c r="K376" s="178" t="s">
        <v>119</v>
      </c>
      <c r="L376" s="146"/>
    </row>
    <row r="377" spans="2:12" ht="12.75">
      <c r="B377" s="164" t="s">
        <v>46</v>
      </c>
      <c r="C377" s="147" t="s">
        <v>63</v>
      </c>
      <c r="D377" s="148" t="s">
        <v>64</v>
      </c>
      <c r="E377" s="26" t="s">
        <v>63</v>
      </c>
      <c r="F377" s="26" t="s">
        <v>64</v>
      </c>
      <c r="G377" s="147" t="s">
        <v>63</v>
      </c>
      <c r="H377" s="148" t="s">
        <v>64</v>
      </c>
      <c r="I377" s="147" t="s">
        <v>63</v>
      </c>
      <c r="J377" s="148" t="s">
        <v>64</v>
      </c>
      <c r="K377" s="26" t="s">
        <v>63</v>
      </c>
      <c r="L377" s="59" t="s">
        <v>64</v>
      </c>
    </row>
    <row r="378" spans="2:12" ht="12.75">
      <c r="B378" s="14"/>
      <c r="C378" s="57"/>
      <c r="D378" s="93"/>
      <c r="E378" s="26"/>
      <c r="F378" s="12"/>
      <c r="G378" s="166"/>
      <c r="H378" s="189"/>
      <c r="I378" s="166"/>
      <c r="J378" s="189"/>
      <c r="K378" s="12"/>
      <c r="L378" s="13"/>
    </row>
    <row r="379" spans="2:12" ht="12.75">
      <c r="B379" s="190" t="s">
        <v>69</v>
      </c>
      <c r="C379" s="191">
        <f aca="true" t="shared" si="23" ref="C379:C384">(C331/$B$321)</f>
        <v>0.05296296296296296</v>
      </c>
      <c r="D379" s="192">
        <f aca="true" t="shared" si="24" ref="D379:D384">(D331/$C$321)</f>
        <v>0.052962962962962976</v>
      </c>
      <c r="E379" s="1">
        <f aca="true" t="shared" si="25" ref="E379:J384">(E331/D$321)</f>
        <v>0.06355555555555557</v>
      </c>
      <c r="F379" s="1">
        <f t="shared" si="25"/>
        <v>0.06355555555555557</v>
      </c>
      <c r="G379" s="191">
        <f t="shared" si="25"/>
        <v>0.03177777777777779</v>
      </c>
      <c r="H379" s="192">
        <f t="shared" si="25"/>
        <v>0.03177777777777778</v>
      </c>
      <c r="I379" s="191"/>
      <c r="J379" s="192"/>
      <c r="K379" s="1">
        <f aca="true" t="shared" si="26" ref="K379:L386">(C379+E379+G379+I379)</f>
        <v>0.14829629629629631</v>
      </c>
      <c r="L379" s="193">
        <f t="shared" si="26"/>
        <v>0.14829629629629631</v>
      </c>
    </row>
    <row r="380" spans="2:12" ht="12.75">
      <c r="B380" s="14" t="s">
        <v>70</v>
      </c>
      <c r="C380" s="191">
        <f t="shared" si="23"/>
        <v>0.021185185185185182</v>
      </c>
      <c r="D380" s="192">
        <f t="shared" si="24"/>
        <v>0.021185185185185185</v>
      </c>
      <c r="E380" s="1">
        <f t="shared" si="25"/>
        <v>0.025422222222222228</v>
      </c>
      <c r="F380" s="1">
        <f t="shared" si="25"/>
        <v>0.025422222222222225</v>
      </c>
      <c r="G380" s="191">
        <f t="shared" si="25"/>
        <v>0.06355555555555557</v>
      </c>
      <c r="H380" s="192">
        <f t="shared" si="25"/>
        <v>0.06355555555555556</v>
      </c>
      <c r="I380" s="191">
        <f t="shared" si="25"/>
        <v>0.03333333333333333</v>
      </c>
      <c r="J380" s="192">
        <f t="shared" si="25"/>
        <v>0.03333333333333333</v>
      </c>
      <c r="K380" s="1">
        <f t="shared" si="26"/>
        <v>0.14349629629629632</v>
      </c>
      <c r="L380" s="193">
        <f t="shared" si="26"/>
        <v>0.1434962962962963</v>
      </c>
    </row>
    <row r="381" spans="2:12" ht="12.75">
      <c r="B381" s="14" t="s">
        <v>34</v>
      </c>
      <c r="C381" s="191">
        <f t="shared" si="23"/>
        <v>0.007944444444444445</v>
      </c>
      <c r="D381" s="192">
        <f t="shared" si="24"/>
        <v>0.007944444444444445</v>
      </c>
      <c r="E381" s="1">
        <f t="shared" si="25"/>
        <v>0.006355555555555557</v>
      </c>
      <c r="F381" s="1">
        <f t="shared" si="25"/>
        <v>0.006355555555555556</v>
      </c>
      <c r="G381" s="191">
        <f t="shared" si="25"/>
        <v>0.015888888888888893</v>
      </c>
      <c r="H381" s="192">
        <f t="shared" si="25"/>
        <v>0.01588888888888889</v>
      </c>
      <c r="I381" s="191"/>
      <c r="J381" s="192"/>
      <c r="K381" s="1">
        <f t="shared" si="26"/>
        <v>0.030188888888888897</v>
      </c>
      <c r="L381" s="193">
        <f t="shared" si="26"/>
        <v>0.03018888888888889</v>
      </c>
    </row>
    <row r="382" spans="2:12" ht="12.75">
      <c r="B382" s="14" t="s">
        <v>35</v>
      </c>
      <c r="C382" s="191">
        <f t="shared" si="23"/>
        <v>0.01588888888888889</v>
      </c>
      <c r="D382" s="192">
        <f t="shared" si="24"/>
        <v>0.01588888888888889</v>
      </c>
      <c r="E382" s="1">
        <f t="shared" si="25"/>
        <v>0.019066666666666673</v>
      </c>
      <c r="F382" s="1">
        <f t="shared" si="25"/>
        <v>0.019066666666666673</v>
      </c>
      <c r="G382" s="191">
        <f t="shared" si="25"/>
        <v>0.047666666666666684</v>
      </c>
      <c r="H382" s="192">
        <f t="shared" si="25"/>
        <v>0.04766666666666666</v>
      </c>
      <c r="I382" s="191"/>
      <c r="J382" s="192"/>
      <c r="K382" s="1">
        <f t="shared" si="26"/>
        <v>0.08262222222222224</v>
      </c>
      <c r="L382" s="193">
        <f t="shared" si="26"/>
        <v>0.08262222222222222</v>
      </c>
    </row>
    <row r="383" spans="2:12" ht="12.75">
      <c r="B383" s="14" t="s">
        <v>36</v>
      </c>
      <c r="C383" s="191">
        <f t="shared" si="23"/>
        <v>0.010592592592592591</v>
      </c>
      <c r="D383" s="192">
        <f t="shared" si="24"/>
        <v>0.010592592592592593</v>
      </c>
      <c r="E383" s="1">
        <f t="shared" si="25"/>
        <v>0.012711111111111114</v>
      </c>
      <c r="F383" s="1">
        <f t="shared" si="25"/>
        <v>0.012711111111111112</v>
      </c>
      <c r="G383" s="191">
        <f t="shared" si="25"/>
        <v>0.03177777777777779</v>
      </c>
      <c r="H383" s="192">
        <f t="shared" si="25"/>
        <v>0.03177777777777778</v>
      </c>
      <c r="I383" s="191">
        <f t="shared" si="25"/>
        <v>0.03333333333333333</v>
      </c>
      <c r="J383" s="192">
        <f t="shared" si="25"/>
        <v>0.03333333333333333</v>
      </c>
      <c r="K383" s="1">
        <f t="shared" si="26"/>
        <v>0.08841481481481483</v>
      </c>
      <c r="L383" s="193">
        <f t="shared" si="26"/>
        <v>0.08841481481481481</v>
      </c>
    </row>
    <row r="384" spans="2:12" ht="12.75">
      <c r="B384" s="14" t="s">
        <v>37</v>
      </c>
      <c r="C384" s="191">
        <f t="shared" si="23"/>
        <v>0.010592592592592591</v>
      </c>
      <c r="D384" s="192">
        <f t="shared" si="24"/>
        <v>0.010592592592592593</v>
      </c>
      <c r="E384" s="1">
        <f t="shared" si="25"/>
        <v>0.012711111111111114</v>
      </c>
      <c r="F384" s="1">
        <f t="shared" si="25"/>
        <v>0.012711111111111112</v>
      </c>
      <c r="G384" s="191">
        <f t="shared" si="25"/>
        <v>0.03177777777777779</v>
      </c>
      <c r="H384" s="192">
        <f t="shared" si="25"/>
        <v>0.03177777777777778</v>
      </c>
      <c r="I384" s="191">
        <f t="shared" si="25"/>
        <v>0.022222222222222223</v>
      </c>
      <c r="J384" s="192">
        <f t="shared" si="25"/>
        <v>0.022222222222222223</v>
      </c>
      <c r="K384" s="1">
        <f t="shared" si="26"/>
        <v>0.07730370370370372</v>
      </c>
      <c r="L384" s="193">
        <f t="shared" si="26"/>
        <v>0.07730370370370371</v>
      </c>
    </row>
    <row r="385" spans="2:12" ht="12.75">
      <c r="B385" s="14" t="s">
        <v>38</v>
      </c>
      <c r="C385" s="191"/>
      <c r="D385" s="192"/>
      <c r="E385" s="1"/>
      <c r="F385" s="18"/>
      <c r="G385" s="191">
        <f>(G337/F$321)</f>
        <v>0.007944444444444447</v>
      </c>
      <c r="H385" s="192">
        <f>(H337/G$321)</f>
        <v>0.007944444444444445</v>
      </c>
      <c r="I385" s="191"/>
      <c r="J385" s="192"/>
      <c r="K385" s="1">
        <f t="shared" si="26"/>
        <v>0.007944444444444447</v>
      </c>
      <c r="L385" s="193">
        <f t="shared" si="26"/>
        <v>0.007944444444444445</v>
      </c>
    </row>
    <row r="386" spans="2:12" ht="12.75">
      <c r="B386" s="14" t="s">
        <v>39</v>
      </c>
      <c r="C386" s="191">
        <f>(C338/$B$321)</f>
        <v>0.007944444444444445</v>
      </c>
      <c r="D386" s="192">
        <f>(D338/$C$321)</f>
        <v>0.007944444444444445</v>
      </c>
      <c r="E386" s="1">
        <f>(E338/D$321)</f>
        <v>0.012711111111111114</v>
      </c>
      <c r="F386" s="1">
        <f>(F338/E$321)</f>
        <v>0.012711111111111112</v>
      </c>
      <c r="G386" s="194">
        <f>(G338/F$321)</f>
        <v>0.023833333333333342</v>
      </c>
      <c r="H386" s="195">
        <f>(H338/G$321)</f>
        <v>0.02383333333333333</v>
      </c>
      <c r="I386" s="194"/>
      <c r="J386" s="195"/>
      <c r="K386" s="1">
        <f t="shared" si="26"/>
        <v>0.0444888888888889</v>
      </c>
      <c r="L386" s="193">
        <f t="shared" si="26"/>
        <v>0.04448888888888889</v>
      </c>
    </row>
    <row r="387" spans="2:12" ht="13.5" thickBot="1">
      <c r="B387" s="37" t="s">
        <v>3</v>
      </c>
      <c r="C387" s="196">
        <f aca="true" t="shared" si="27" ref="C387:L387">SUM(C379:C386)</f>
        <v>0.12711111111111112</v>
      </c>
      <c r="D387" s="197">
        <f t="shared" si="27"/>
        <v>0.12711111111111115</v>
      </c>
      <c r="E387" s="197">
        <f t="shared" si="27"/>
        <v>0.15253333333333338</v>
      </c>
      <c r="F387" s="197">
        <f t="shared" si="27"/>
        <v>0.15253333333333338</v>
      </c>
      <c r="G387" s="197">
        <f t="shared" si="27"/>
        <v>0.2542222222222223</v>
      </c>
      <c r="H387" s="197">
        <f t="shared" si="27"/>
        <v>0.25422222222222224</v>
      </c>
      <c r="I387" s="197">
        <f t="shared" si="27"/>
        <v>0.08888888888888889</v>
      </c>
      <c r="J387" s="197">
        <f t="shared" si="27"/>
        <v>0.08888888888888889</v>
      </c>
      <c r="K387" s="197">
        <f t="shared" si="27"/>
        <v>0.6227555555555556</v>
      </c>
      <c r="L387" s="198">
        <f t="shared" si="27"/>
        <v>0.6227555555555555</v>
      </c>
    </row>
    <row r="388" spans="2:8" ht="12.75">
      <c r="B388" s="70"/>
      <c r="C388" s="1"/>
      <c r="D388" s="1"/>
      <c r="E388" s="1"/>
      <c r="F388" s="1"/>
      <c r="G388" s="1"/>
      <c r="H388" s="1"/>
    </row>
    <row r="389" spans="2:8" ht="13.5" thickBot="1">
      <c r="B389" s="70"/>
      <c r="C389" s="1"/>
      <c r="D389" s="1"/>
      <c r="E389" s="1"/>
      <c r="F389" s="1"/>
      <c r="G389" s="1"/>
      <c r="H389" s="1"/>
    </row>
    <row r="390" spans="2:12" ht="13.5" thickBot="1">
      <c r="B390" s="8" t="s">
        <v>191</v>
      </c>
      <c r="C390" s="9"/>
      <c r="D390" s="9"/>
      <c r="E390" s="9"/>
      <c r="F390" s="10"/>
      <c r="G390" s="12"/>
      <c r="H390" s="12"/>
      <c r="I390" s="12"/>
      <c r="J390" s="12"/>
      <c r="K390" s="12"/>
      <c r="L390" s="12"/>
    </row>
    <row r="391" spans="2:12" ht="12.75">
      <c r="B391" s="159" t="s">
        <v>45</v>
      </c>
      <c r="C391" s="143" t="s">
        <v>110</v>
      </c>
      <c r="D391" s="142" t="s">
        <v>111</v>
      </c>
      <c r="E391" s="143" t="s">
        <v>114</v>
      </c>
      <c r="F391" s="146" t="s">
        <v>115</v>
      </c>
      <c r="G391" s="163"/>
      <c r="H391" s="70"/>
      <c r="I391" s="199"/>
      <c r="J391" s="70"/>
      <c r="K391" s="163"/>
      <c r="L391" s="70"/>
    </row>
    <row r="392" spans="2:12" ht="12.75">
      <c r="B392" s="164" t="s">
        <v>46</v>
      </c>
      <c r="C392" s="57" t="s">
        <v>63</v>
      </c>
      <c r="D392" s="93" t="s">
        <v>64</v>
      </c>
      <c r="E392" s="57" t="s">
        <v>63</v>
      </c>
      <c r="F392" s="59" t="s">
        <v>64</v>
      </c>
      <c r="G392" s="26"/>
      <c r="H392" s="26"/>
      <c r="I392" s="26"/>
      <c r="J392" s="26"/>
      <c r="K392" s="26"/>
      <c r="L392" s="26"/>
    </row>
    <row r="393" spans="2:12" ht="12.75">
      <c r="B393" s="14"/>
      <c r="C393" s="57"/>
      <c r="D393" s="93"/>
      <c r="E393" s="57"/>
      <c r="F393" s="13"/>
      <c r="G393" s="12"/>
      <c r="H393" s="12"/>
      <c r="I393" s="12"/>
      <c r="J393" s="12"/>
      <c r="K393" s="12"/>
      <c r="L393" s="12"/>
    </row>
    <row r="394" spans="2:12" ht="12.75">
      <c r="B394" s="190" t="s">
        <v>69</v>
      </c>
      <c r="C394" s="191">
        <f>(C363/$B$220)</f>
        <v>0.5</v>
      </c>
      <c r="D394" s="192">
        <f>(D363/$B$221)</f>
        <v>0.5</v>
      </c>
      <c r="E394" s="191">
        <f>(E363/$B$276)</f>
        <v>0.05000000000000001</v>
      </c>
      <c r="F394" s="193">
        <f>(F363/$B$277)</f>
        <v>0.05</v>
      </c>
      <c r="G394" s="1"/>
      <c r="H394" s="1"/>
      <c r="I394" s="12"/>
      <c r="J394" s="12"/>
      <c r="K394" s="12"/>
      <c r="L394" s="12"/>
    </row>
    <row r="395" spans="2:12" ht="12.75">
      <c r="B395" s="14" t="s">
        <v>70</v>
      </c>
      <c r="C395" s="191">
        <f>(C364/$B$220)</f>
        <v>0.05</v>
      </c>
      <c r="D395" s="192">
        <f>(D364/$B$221)</f>
        <v>0.05</v>
      </c>
      <c r="E395" s="191">
        <f>(E364/$B$276)</f>
        <v>0.10000000000000002</v>
      </c>
      <c r="F395" s="193">
        <f>(F364/$B$277)</f>
        <v>0.1</v>
      </c>
      <c r="G395" s="1"/>
      <c r="H395" s="1"/>
      <c r="I395" s="12"/>
      <c r="J395" s="12"/>
      <c r="K395" s="12"/>
      <c r="L395" s="12"/>
    </row>
    <row r="396" spans="2:12" ht="12.75">
      <c r="B396" s="14" t="s">
        <v>34</v>
      </c>
      <c r="C396" s="191"/>
      <c r="D396" s="192"/>
      <c r="E396" s="191"/>
      <c r="F396" s="193"/>
      <c r="G396" s="1"/>
      <c r="H396" s="1"/>
      <c r="I396" s="12"/>
      <c r="J396" s="12"/>
      <c r="K396" s="12"/>
      <c r="L396" s="12"/>
    </row>
    <row r="397" spans="2:12" ht="12.75">
      <c r="B397" s="14" t="s">
        <v>35</v>
      </c>
      <c r="C397" s="191"/>
      <c r="D397" s="192"/>
      <c r="E397" s="191"/>
      <c r="F397" s="193"/>
      <c r="G397" s="1"/>
      <c r="H397" s="1"/>
      <c r="I397" s="12"/>
      <c r="J397" s="12"/>
      <c r="K397" s="12"/>
      <c r="L397" s="12"/>
    </row>
    <row r="398" spans="2:12" ht="12.75">
      <c r="B398" s="14" t="s">
        <v>36</v>
      </c>
      <c r="C398" s="191">
        <f>(C367/$B$220)</f>
        <v>0.03333333333333333</v>
      </c>
      <c r="D398" s="192">
        <f>(D367/$B$221)</f>
        <v>0.03333333333333333</v>
      </c>
      <c r="E398" s="191">
        <f>(E367/$B$276)</f>
        <v>0.03333333333333333</v>
      </c>
      <c r="F398" s="193">
        <f>(F367/$B$277)</f>
        <v>0.03333333333333333</v>
      </c>
      <c r="G398" s="1"/>
      <c r="H398" s="1"/>
      <c r="I398" s="12"/>
      <c r="J398" s="12"/>
      <c r="K398" s="12"/>
      <c r="L398" s="12"/>
    </row>
    <row r="399" spans="2:12" ht="12.75">
      <c r="B399" s="14" t="s">
        <v>37</v>
      </c>
      <c r="C399" s="191"/>
      <c r="D399" s="192"/>
      <c r="E399" s="191"/>
      <c r="F399" s="193"/>
      <c r="G399" s="1"/>
      <c r="H399" s="1"/>
      <c r="I399" s="12"/>
      <c r="J399" s="12"/>
      <c r="K399" s="12"/>
      <c r="L399" s="12"/>
    </row>
    <row r="400" spans="2:12" ht="12.75">
      <c r="B400" s="14" t="s">
        <v>38</v>
      </c>
      <c r="C400" s="191"/>
      <c r="D400" s="192"/>
      <c r="E400" s="191">
        <f>(E369/$B$276)</f>
        <v>0.025000000000000005</v>
      </c>
      <c r="F400" s="193">
        <f>(F369/$B$277)</f>
        <v>0.025</v>
      </c>
      <c r="G400" s="1"/>
      <c r="H400" s="1"/>
      <c r="I400" s="12"/>
      <c r="J400" s="12"/>
      <c r="K400" s="12"/>
      <c r="L400" s="12"/>
    </row>
    <row r="401" spans="2:12" ht="12.75">
      <c r="B401" s="14" t="s">
        <v>39</v>
      </c>
      <c r="C401" s="191">
        <f>(C370/$B$220)</f>
        <v>0.016666666666666666</v>
      </c>
      <c r="D401" s="192">
        <f>(D370/$B$221)</f>
        <v>0.016666666666666666</v>
      </c>
      <c r="E401" s="191">
        <f>(E370/$B$276)</f>
        <v>0.016666666666666666</v>
      </c>
      <c r="F401" s="193">
        <f>(F370/$B$277)</f>
        <v>0.016666666666666666</v>
      </c>
      <c r="G401" s="1"/>
      <c r="H401" s="1"/>
      <c r="I401" s="12"/>
      <c r="J401" s="12"/>
      <c r="K401" s="12"/>
      <c r="L401" s="12"/>
    </row>
    <row r="402" spans="2:12" ht="13.5" thickBot="1">
      <c r="B402" s="37" t="s">
        <v>3</v>
      </c>
      <c r="C402" s="196">
        <f>SUM(C394:C401)</f>
        <v>0.6000000000000001</v>
      </c>
      <c r="D402" s="200">
        <f>SUM(D394:D401)</f>
        <v>0.6000000000000001</v>
      </c>
      <c r="E402" s="196">
        <f>SUM(E394:E401)</f>
        <v>0.225</v>
      </c>
      <c r="F402" s="198">
        <f>SUM(F394:F401)</f>
        <v>0.225</v>
      </c>
      <c r="G402" s="1"/>
      <c r="H402" s="1"/>
      <c r="I402" s="12"/>
      <c r="J402" s="12"/>
      <c r="K402" s="12"/>
      <c r="L402" s="12"/>
    </row>
    <row r="406" spans="2:6" ht="12.75" customHeight="1">
      <c r="B406" s="264" t="s">
        <v>256</v>
      </c>
      <c r="C406" s="264"/>
      <c r="D406" s="264"/>
      <c r="E406" s="264"/>
      <c r="F406" s="264"/>
    </row>
    <row r="407" spans="2:6" ht="12.75">
      <c r="B407" s="201"/>
      <c r="C407" s="201"/>
      <c r="D407" s="201"/>
      <c r="E407" s="201"/>
      <c r="F407" s="201"/>
    </row>
    <row r="408" spans="2:6" ht="12.75" customHeight="1">
      <c r="B408" s="265" t="s">
        <v>225</v>
      </c>
      <c r="C408" s="265"/>
      <c r="D408" s="265"/>
      <c r="E408" s="201"/>
      <c r="F408" s="201">
        <f>C6</f>
        <v>4524335</v>
      </c>
    </row>
    <row r="409" spans="2:6" ht="12.75" customHeight="1">
      <c r="B409" s="265" t="s">
        <v>226</v>
      </c>
      <c r="C409" s="265"/>
      <c r="D409" s="265"/>
      <c r="E409" s="265"/>
      <c r="F409" s="203">
        <f>E11</f>
        <v>1683052.62</v>
      </c>
    </row>
    <row r="410" spans="2:6" ht="12.75">
      <c r="B410" s="201"/>
      <c r="C410" s="201"/>
      <c r="D410" s="201"/>
      <c r="E410" s="201"/>
      <c r="F410" s="201"/>
    </row>
    <row r="411" spans="1:13" ht="12.75" customHeight="1">
      <c r="A411" s="6"/>
      <c r="B411" s="265" t="s">
        <v>218</v>
      </c>
      <c r="C411" s="265"/>
      <c r="D411" s="265"/>
      <c r="E411" s="265"/>
      <c r="F411" s="201"/>
      <c r="G411" s="6"/>
      <c r="H411" s="6"/>
      <c r="I411" s="6"/>
      <c r="J411" s="6"/>
      <c r="K411" s="6"/>
      <c r="L411" s="6"/>
      <c r="M411" s="6"/>
    </row>
    <row r="412" spans="1:13" ht="12.75" customHeight="1">
      <c r="A412" s="6"/>
      <c r="B412" s="266" t="s">
        <v>219</v>
      </c>
      <c r="C412" s="266"/>
      <c r="D412" s="201"/>
      <c r="E412" s="201"/>
      <c r="F412" s="203">
        <f>G33</f>
        <v>57219.300939680004</v>
      </c>
      <c r="G412" s="6"/>
      <c r="H412" s="6"/>
      <c r="I412" s="6"/>
      <c r="J412" s="6"/>
      <c r="K412" s="6"/>
      <c r="L412" s="6"/>
      <c r="M412" s="6"/>
    </row>
    <row r="413" spans="1:13" ht="12.75">
      <c r="A413" s="6"/>
      <c r="B413" s="201"/>
      <c r="C413" s="201"/>
      <c r="D413" s="201"/>
      <c r="E413" s="201"/>
      <c r="F413" s="201"/>
      <c r="G413" s="6"/>
      <c r="H413" s="6"/>
      <c r="I413" s="6"/>
      <c r="J413" s="6"/>
      <c r="K413" s="6"/>
      <c r="L413" s="6"/>
      <c r="M413" s="6"/>
    </row>
    <row r="414" spans="1:13" ht="13.5" thickBot="1">
      <c r="A414" s="6"/>
      <c r="B414" s="201"/>
      <c r="C414" s="201"/>
      <c r="D414" s="201"/>
      <c r="E414" s="201"/>
      <c r="F414" s="201"/>
      <c r="G414" s="6"/>
      <c r="H414" s="6"/>
      <c r="I414" s="6"/>
      <c r="J414" s="6"/>
      <c r="K414" s="6"/>
      <c r="L414" s="6"/>
      <c r="M414" s="6"/>
    </row>
    <row r="415" spans="1:13" ht="12.75" customHeight="1">
      <c r="A415" s="6"/>
      <c r="B415" s="267" t="s">
        <v>220</v>
      </c>
      <c r="C415" s="268"/>
      <c r="D415" s="268"/>
      <c r="E415" s="268"/>
      <c r="F415" s="269"/>
      <c r="G415" s="202"/>
      <c r="H415" s="202"/>
      <c r="I415" s="6"/>
      <c r="J415" s="6"/>
      <c r="K415" s="6"/>
      <c r="L415" s="6"/>
      <c r="M415" s="6"/>
    </row>
    <row r="416" spans="1:13" ht="12.75">
      <c r="A416" s="6"/>
      <c r="B416" s="219"/>
      <c r="C416" s="220"/>
      <c r="D416" s="221"/>
      <c r="E416" s="220"/>
      <c r="F416" s="222"/>
      <c r="G416" s="204"/>
      <c r="H416" s="204"/>
      <c r="I416" s="6"/>
      <c r="J416" s="6"/>
      <c r="K416" s="6"/>
      <c r="L416" s="6"/>
      <c r="M416" s="6"/>
    </row>
    <row r="417" spans="1:13" ht="25.5">
      <c r="A417" s="6"/>
      <c r="B417" s="216" t="s">
        <v>242</v>
      </c>
      <c r="C417" s="228">
        <f>I64</f>
        <v>184.16675790363635</v>
      </c>
      <c r="D417" s="223" t="s">
        <v>241</v>
      </c>
      <c r="E417" s="229" t="s">
        <v>69</v>
      </c>
      <c r="F417" s="230">
        <f aca="true" t="shared" si="28" ref="F417:F424">C331</f>
        <v>9.754017177859259</v>
      </c>
      <c r="G417" s="6"/>
      <c r="H417" s="206"/>
      <c r="I417" s="6"/>
      <c r="J417" s="6"/>
      <c r="K417" s="6"/>
      <c r="L417" s="6"/>
      <c r="M417" s="6"/>
    </row>
    <row r="418" spans="1:13" ht="12.75">
      <c r="A418" s="6"/>
      <c r="B418" s="216"/>
      <c r="C418" s="231"/>
      <c r="D418" s="232"/>
      <c r="E418" s="231" t="s">
        <v>70</v>
      </c>
      <c r="F418" s="230">
        <f t="shared" si="28"/>
        <v>3.901606871143703</v>
      </c>
      <c r="G418" s="6"/>
      <c r="H418" s="206"/>
      <c r="I418" s="6"/>
      <c r="J418" s="6"/>
      <c r="K418" s="6"/>
      <c r="L418" s="6"/>
      <c r="M418" s="6"/>
    </row>
    <row r="419" spans="1:13" ht="12.75">
      <c r="A419" s="6"/>
      <c r="B419" s="216"/>
      <c r="C419" s="231"/>
      <c r="D419" s="232"/>
      <c r="E419" s="231" t="s">
        <v>34</v>
      </c>
      <c r="F419" s="230">
        <f t="shared" si="28"/>
        <v>1.4631025766788888</v>
      </c>
      <c r="G419" s="6"/>
      <c r="H419" s="206"/>
      <c r="I419" s="6"/>
      <c r="J419" s="6"/>
      <c r="K419" s="6"/>
      <c r="L419" s="6"/>
      <c r="M419" s="6"/>
    </row>
    <row r="420" spans="1:13" ht="12.75">
      <c r="A420" s="6"/>
      <c r="B420" s="216"/>
      <c r="C420" s="231"/>
      <c r="D420" s="232"/>
      <c r="E420" s="231" t="s">
        <v>35</v>
      </c>
      <c r="F420" s="230">
        <f t="shared" si="28"/>
        <v>2.9262051533577775</v>
      </c>
      <c r="G420" s="6"/>
      <c r="H420" s="206"/>
      <c r="I420" s="6"/>
      <c r="J420" s="6"/>
      <c r="K420" s="6"/>
      <c r="L420" s="6"/>
      <c r="M420" s="6"/>
    </row>
    <row r="421" spans="1:13" ht="25.5">
      <c r="A421" s="6"/>
      <c r="B421" s="216"/>
      <c r="C421" s="231"/>
      <c r="D421" s="232"/>
      <c r="E421" s="231" t="s">
        <v>36</v>
      </c>
      <c r="F421" s="230">
        <f t="shared" si="28"/>
        <v>1.9508034355718515</v>
      </c>
      <c r="G421" s="6"/>
      <c r="H421" s="206"/>
      <c r="I421" s="6"/>
      <c r="J421" s="6"/>
      <c r="K421" s="6"/>
      <c r="L421" s="6"/>
      <c r="M421" s="6"/>
    </row>
    <row r="422" spans="1:13" ht="12.75">
      <c r="A422" s="6"/>
      <c r="B422" s="216"/>
      <c r="C422" s="231"/>
      <c r="D422" s="232"/>
      <c r="E422" s="231" t="s">
        <v>37</v>
      </c>
      <c r="F422" s="230">
        <f t="shared" si="28"/>
        <v>1.9508034355718515</v>
      </c>
      <c r="G422" s="6"/>
      <c r="H422" s="206"/>
      <c r="I422" s="6"/>
      <c r="J422" s="6"/>
      <c r="K422" s="6"/>
      <c r="L422" s="6"/>
      <c r="M422" s="6"/>
    </row>
    <row r="423" spans="1:13" ht="12.75">
      <c r="A423" s="6"/>
      <c r="B423" s="216"/>
      <c r="C423" s="231"/>
      <c r="D423" s="232"/>
      <c r="E423" s="231" t="s">
        <v>38</v>
      </c>
      <c r="F423" s="230">
        <f t="shared" si="28"/>
        <v>0</v>
      </c>
      <c r="G423" s="6"/>
      <c r="H423" s="206"/>
      <c r="I423" s="6"/>
      <c r="J423" s="6"/>
      <c r="K423" s="6"/>
      <c r="L423" s="6"/>
      <c r="M423" s="6"/>
    </row>
    <row r="424" spans="1:13" ht="12.75">
      <c r="A424" s="6"/>
      <c r="B424" s="216"/>
      <c r="C424" s="231"/>
      <c r="D424" s="232"/>
      <c r="E424" s="231" t="s">
        <v>39</v>
      </c>
      <c r="F424" s="230">
        <f t="shared" si="28"/>
        <v>1.4631025766788888</v>
      </c>
      <c r="G424" s="6"/>
      <c r="H424" s="206"/>
      <c r="I424" s="6"/>
      <c r="J424" s="6"/>
      <c r="K424" s="6"/>
      <c r="L424" s="6"/>
      <c r="M424" s="6"/>
    </row>
    <row r="425" spans="1:13" ht="13.5" thickBot="1">
      <c r="A425" s="6"/>
      <c r="B425" s="218"/>
      <c r="C425" s="233"/>
      <c r="D425" s="234"/>
      <c r="E425" s="233" t="s">
        <v>240</v>
      </c>
      <c r="F425" s="235">
        <f>C340</f>
        <v>23.409641226862224</v>
      </c>
      <c r="G425" s="6"/>
      <c r="H425" s="6"/>
      <c r="I425" s="6"/>
      <c r="J425" s="6"/>
      <c r="K425" s="6"/>
      <c r="L425" s="6"/>
      <c r="M425" s="6"/>
    </row>
    <row r="426" spans="1:13" ht="13.5" thickBot="1">
      <c r="A426" s="6"/>
      <c r="B426" s="236"/>
      <c r="C426" s="236"/>
      <c r="D426" s="236"/>
      <c r="E426" s="236"/>
      <c r="F426" s="236"/>
      <c r="G426" s="6"/>
      <c r="H426" s="6"/>
      <c r="I426" s="6"/>
      <c r="J426" s="6"/>
      <c r="K426" s="6"/>
      <c r="L426" s="6"/>
      <c r="M426" s="6"/>
    </row>
    <row r="427" spans="1:13" ht="12.75" customHeight="1">
      <c r="A427" s="6"/>
      <c r="B427" s="267" t="s">
        <v>221</v>
      </c>
      <c r="C427" s="268"/>
      <c r="D427" s="268"/>
      <c r="E427" s="268"/>
      <c r="F427" s="269"/>
      <c r="G427" s="202"/>
      <c r="H427" s="202"/>
      <c r="I427" s="6"/>
      <c r="J427" s="6"/>
      <c r="K427" s="6"/>
      <c r="L427" s="6"/>
      <c r="M427" s="6"/>
    </row>
    <row r="428" spans="1:13" ht="12.75">
      <c r="A428" s="6"/>
      <c r="B428" s="237"/>
      <c r="C428" s="238"/>
      <c r="D428" s="239"/>
      <c r="E428" s="239"/>
      <c r="F428" s="240"/>
      <c r="G428" s="204"/>
      <c r="H428" s="204"/>
      <c r="I428" s="6"/>
      <c r="J428" s="6"/>
      <c r="K428" s="6"/>
      <c r="L428" s="6"/>
      <c r="M428" s="6"/>
    </row>
    <row r="429" spans="1:13" ht="25.5">
      <c r="A429" s="6"/>
      <c r="B429" s="216" t="s">
        <v>243</v>
      </c>
      <c r="C429" s="241">
        <f>I86</f>
        <v>3.631243666438357</v>
      </c>
      <c r="D429" s="217" t="s">
        <v>244</v>
      </c>
      <c r="E429" s="229" t="s">
        <v>69</v>
      </c>
      <c r="F429" s="230">
        <f>C363</f>
        <v>1.8156218332191785</v>
      </c>
      <c r="G429" s="6"/>
      <c r="H429" s="6"/>
      <c r="I429" s="6"/>
      <c r="J429" s="6"/>
      <c r="K429" s="6"/>
      <c r="L429" s="6"/>
      <c r="M429" s="6"/>
    </row>
    <row r="430" spans="1:13" ht="12.75">
      <c r="A430" s="6"/>
      <c r="B430" s="216"/>
      <c r="C430" s="231"/>
      <c r="D430" s="242"/>
      <c r="E430" s="231" t="s">
        <v>70</v>
      </c>
      <c r="F430" s="230">
        <f>C364</f>
        <v>0.18156218332191787</v>
      </c>
      <c r="G430" s="6"/>
      <c r="H430" s="6"/>
      <c r="I430" s="6"/>
      <c r="J430" s="6"/>
      <c r="K430" s="6"/>
      <c r="L430" s="6"/>
      <c r="M430" s="6"/>
    </row>
    <row r="431" spans="1:13" ht="25.5">
      <c r="A431" s="6"/>
      <c r="B431" s="216"/>
      <c r="C431" s="231"/>
      <c r="D431" s="242"/>
      <c r="E431" s="231" t="s">
        <v>36</v>
      </c>
      <c r="F431" s="230">
        <f>C367</f>
        <v>0.12104145554794522</v>
      </c>
      <c r="G431" s="6"/>
      <c r="H431" s="6"/>
      <c r="I431" s="6"/>
      <c r="J431" s="6"/>
      <c r="K431" s="6"/>
      <c r="L431" s="6"/>
      <c r="M431" s="6"/>
    </row>
    <row r="432" spans="1:13" ht="12.75">
      <c r="A432" s="6"/>
      <c r="B432" s="216"/>
      <c r="C432" s="231"/>
      <c r="D432" s="242"/>
      <c r="E432" s="231" t="s">
        <v>39</v>
      </c>
      <c r="F432" s="230">
        <f>C370</f>
        <v>0.06052072777397261</v>
      </c>
      <c r="G432" s="6"/>
      <c r="H432" s="6"/>
      <c r="I432" s="6"/>
      <c r="J432" s="6"/>
      <c r="K432" s="6"/>
      <c r="L432" s="6"/>
      <c r="M432" s="6"/>
    </row>
    <row r="433" spans="1:13" ht="13.5" thickBot="1">
      <c r="A433" s="6"/>
      <c r="B433" s="243"/>
      <c r="C433" s="233"/>
      <c r="D433" s="244"/>
      <c r="E433" s="233" t="s">
        <v>240</v>
      </c>
      <c r="F433" s="235">
        <f>C372</f>
        <v>2.178746199863014</v>
      </c>
      <c r="G433" s="6"/>
      <c r="H433" s="6"/>
      <c r="I433" s="6"/>
      <c r="J433" s="6"/>
      <c r="K433" s="6"/>
      <c r="L433" s="6"/>
      <c r="M433" s="6"/>
    </row>
    <row r="434" spans="1:13" ht="13.5" thickBot="1">
      <c r="A434" s="6"/>
      <c r="B434" s="236"/>
      <c r="C434" s="236"/>
      <c r="D434" s="236"/>
      <c r="E434" s="236"/>
      <c r="F434" s="245"/>
      <c r="G434" s="6"/>
      <c r="H434" s="6"/>
      <c r="I434" s="6"/>
      <c r="J434" s="6"/>
      <c r="K434" s="6"/>
      <c r="L434" s="6"/>
      <c r="M434" s="6"/>
    </row>
    <row r="435" spans="1:13" ht="12.75" customHeight="1">
      <c r="A435" s="6"/>
      <c r="B435" s="267" t="s">
        <v>222</v>
      </c>
      <c r="C435" s="268"/>
      <c r="D435" s="268"/>
      <c r="E435" s="268"/>
      <c r="F435" s="269"/>
      <c r="G435" s="202"/>
      <c r="H435" s="202"/>
      <c r="I435" s="6"/>
      <c r="J435" s="6"/>
      <c r="K435" s="6"/>
      <c r="L435" s="6"/>
      <c r="M435" s="6"/>
    </row>
    <row r="436" spans="1:13" ht="12.75">
      <c r="A436" s="6"/>
      <c r="B436" s="246"/>
      <c r="C436" s="242"/>
      <c r="D436" s="247"/>
      <c r="E436" s="247"/>
      <c r="F436" s="248"/>
      <c r="G436" s="204"/>
      <c r="H436" s="204"/>
      <c r="I436" s="6"/>
      <c r="J436" s="6"/>
      <c r="K436" s="6"/>
      <c r="L436" s="6"/>
      <c r="M436" s="6"/>
    </row>
    <row r="437" spans="1:13" ht="25.5">
      <c r="A437" s="6"/>
      <c r="B437" s="224" t="s">
        <v>242</v>
      </c>
      <c r="C437" s="228">
        <f>I112</f>
        <v>1471.3109999787878</v>
      </c>
      <c r="D437" s="223" t="s">
        <v>244</v>
      </c>
      <c r="E437" s="229" t="s">
        <v>69</v>
      </c>
      <c r="F437" s="249">
        <f aca="true" t="shared" si="29" ref="F437:F442">E331</f>
        <v>93.50998799865187</v>
      </c>
      <c r="G437" s="6"/>
      <c r="H437" s="6"/>
      <c r="I437" s="6"/>
      <c r="J437" s="6"/>
      <c r="K437" s="6"/>
      <c r="L437" s="6"/>
      <c r="M437" s="6"/>
    </row>
    <row r="438" spans="1:13" ht="12.75">
      <c r="A438" s="6"/>
      <c r="B438" s="216"/>
      <c r="C438" s="250"/>
      <c r="D438" s="232"/>
      <c r="E438" s="231" t="s">
        <v>70</v>
      </c>
      <c r="F438" s="251">
        <f t="shared" si="29"/>
        <v>37.403995199460745</v>
      </c>
      <c r="G438" s="6"/>
      <c r="H438" s="6"/>
      <c r="I438" s="6"/>
      <c r="J438" s="6"/>
      <c r="K438" s="6"/>
      <c r="L438" s="6"/>
      <c r="M438" s="6"/>
    </row>
    <row r="439" spans="1:13" ht="12.75">
      <c r="A439" s="6"/>
      <c r="B439" s="216"/>
      <c r="C439" s="250"/>
      <c r="D439" s="232"/>
      <c r="E439" s="231" t="s">
        <v>34</v>
      </c>
      <c r="F439" s="251">
        <f t="shared" si="29"/>
        <v>9.350998799865186</v>
      </c>
      <c r="G439" s="6"/>
      <c r="H439" s="6"/>
      <c r="I439" s="6"/>
      <c r="J439" s="6"/>
      <c r="K439" s="6"/>
      <c r="L439" s="6"/>
      <c r="M439" s="6"/>
    </row>
    <row r="440" spans="1:13" ht="12.75">
      <c r="A440" s="6"/>
      <c r="B440" s="216"/>
      <c r="C440" s="250"/>
      <c r="D440" s="232"/>
      <c r="E440" s="231" t="s">
        <v>35</v>
      </c>
      <c r="F440" s="251">
        <f t="shared" si="29"/>
        <v>28.05299639959556</v>
      </c>
      <c r="G440" s="6"/>
      <c r="H440" s="6"/>
      <c r="I440" s="6"/>
      <c r="J440" s="6"/>
      <c r="K440" s="6"/>
      <c r="L440" s="6"/>
      <c r="M440" s="6"/>
    </row>
    <row r="441" spans="1:13" ht="25.5">
      <c r="A441" s="6"/>
      <c r="B441" s="216"/>
      <c r="C441" s="250"/>
      <c r="D441" s="232"/>
      <c r="E441" s="231" t="s">
        <v>36</v>
      </c>
      <c r="F441" s="251">
        <f t="shared" si="29"/>
        <v>18.701997599730372</v>
      </c>
      <c r="G441" s="6"/>
      <c r="H441" s="6"/>
      <c r="I441" s="6"/>
      <c r="J441" s="6"/>
      <c r="K441" s="6"/>
      <c r="L441" s="6"/>
      <c r="M441" s="6"/>
    </row>
    <row r="442" spans="1:13" ht="12.75">
      <c r="A442" s="6"/>
      <c r="B442" s="216"/>
      <c r="C442" s="250"/>
      <c r="D442" s="232"/>
      <c r="E442" s="231" t="s">
        <v>37</v>
      </c>
      <c r="F442" s="251">
        <f t="shared" si="29"/>
        <v>18.701997599730372</v>
      </c>
      <c r="G442" s="6"/>
      <c r="H442" s="6"/>
      <c r="I442" s="6"/>
      <c r="J442" s="6"/>
      <c r="K442" s="6"/>
      <c r="L442" s="6"/>
      <c r="M442" s="6"/>
    </row>
    <row r="443" spans="1:13" ht="12.75">
      <c r="A443" s="6"/>
      <c r="B443" s="216"/>
      <c r="C443" s="250"/>
      <c r="D443" s="232"/>
      <c r="E443" s="231" t="s">
        <v>39</v>
      </c>
      <c r="F443" s="251">
        <f>E338</f>
        <v>18.701997599730372</v>
      </c>
      <c r="G443" s="6"/>
      <c r="H443" s="6"/>
      <c r="I443" s="6"/>
      <c r="J443" s="6"/>
      <c r="K443" s="6"/>
      <c r="L443" s="6"/>
      <c r="M443" s="6"/>
    </row>
    <row r="444" spans="1:13" ht="13.5" thickBot="1">
      <c r="A444" s="6"/>
      <c r="B444" s="218"/>
      <c r="C444" s="252"/>
      <c r="D444" s="234"/>
      <c r="E444" s="233" t="s">
        <v>240</v>
      </c>
      <c r="F444" s="253">
        <f>E340</f>
        <v>224.42397119676446</v>
      </c>
      <c r="G444" s="6"/>
      <c r="H444" s="6"/>
      <c r="I444" s="6"/>
      <c r="J444" s="6"/>
      <c r="K444" s="6"/>
      <c r="L444" s="6"/>
      <c r="M444" s="6"/>
    </row>
    <row r="445" spans="1:13" ht="13.5" thickBot="1">
      <c r="A445" s="6"/>
      <c r="B445" s="205"/>
      <c r="C445" s="254"/>
      <c r="D445" s="236"/>
      <c r="E445" s="236"/>
      <c r="F445" s="245"/>
      <c r="G445" s="6"/>
      <c r="H445" s="6"/>
      <c r="I445" s="6"/>
      <c r="J445" s="6"/>
      <c r="K445" s="6"/>
      <c r="L445" s="6"/>
      <c r="M445" s="6"/>
    </row>
    <row r="446" spans="1:13" ht="12.75" customHeight="1">
      <c r="A446" s="6"/>
      <c r="B446" s="267" t="s">
        <v>223</v>
      </c>
      <c r="C446" s="268"/>
      <c r="D446" s="268"/>
      <c r="E446" s="268"/>
      <c r="F446" s="269"/>
      <c r="G446" s="202"/>
      <c r="H446" s="202"/>
      <c r="I446" s="6"/>
      <c r="J446" s="6"/>
      <c r="K446" s="6"/>
      <c r="L446" s="6"/>
      <c r="M446" s="6"/>
    </row>
    <row r="447" spans="1:13" ht="12.75">
      <c r="A447" s="6"/>
      <c r="B447" s="246"/>
      <c r="C447" s="242"/>
      <c r="D447" s="247"/>
      <c r="E447" s="242"/>
      <c r="F447" s="255"/>
      <c r="G447" s="204"/>
      <c r="H447" s="204"/>
      <c r="I447" s="6"/>
      <c r="J447" s="6"/>
      <c r="K447" s="6"/>
      <c r="L447" s="6"/>
      <c r="M447" s="6"/>
    </row>
    <row r="448" spans="1:13" ht="25.5">
      <c r="A448" s="6"/>
      <c r="B448" s="224" t="s">
        <v>242</v>
      </c>
      <c r="C448" s="228">
        <f>J134</f>
        <v>166.26944835106056</v>
      </c>
      <c r="D448" s="223" t="s">
        <v>244</v>
      </c>
      <c r="E448" s="229" t="s">
        <v>69</v>
      </c>
      <c r="F448" s="249">
        <f>G331</f>
        <v>5.283673580933704</v>
      </c>
      <c r="G448" s="6"/>
      <c r="H448" s="6"/>
      <c r="I448" s="6"/>
      <c r="J448" s="6"/>
      <c r="K448" s="6"/>
      <c r="L448" s="6"/>
      <c r="M448" s="6"/>
    </row>
    <row r="449" spans="1:13" ht="12.75">
      <c r="A449" s="6"/>
      <c r="B449" s="216"/>
      <c r="C449" s="250"/>
      <c r="D449" s="232"/>
      <c r="E449" s="231" t="s">
        <v>70</v>
      </c>
      <c r="F449" s="251">
        <f aca="true" t="shared" si="30" ref="F449:F455">G332</f>
        <v>10.567347161867408</v>
      </c>
      <c r="G449" s="6"/>
      <c r="H449" s="6"/>
      <c r="I449" s="6"/>
      <c r="J449" s="6"/>
      <c r="K449" s="6"/>
      <c r="L449" s="6"/>
      <c r="M449" s="6"/>
    </row>
    <row r="450" spans="1:13" ht="12.75">
      <c r="A450" s="6"/>
      <c r="B450" s="216"/>
      <c r="C450" s="250"/>
      <c r="D450" s="232"/>
      <c r="E450" s="231" t="s">
        <v>34</v>
      </c>
      <c r="F450" s="251">
        <f t="shared" si="30"/>
        <v>2.641836790466852</v>
      </c>
      <c r="G450" s="6"/>
      <c r="H450" s="6"/>
      <c r="I450" s="6"/>
      <c r="J450" s="6"/>
      <c r="K450" s="6"/>
      <c r="L450" s="6"/>
      <c r="M450" s="6"/>
    </row>
    <row r="451" spans="1:13" ht="12.75">
      <c r="A451" s="6"/>
      <c r="B451" s="216"/>
      <c r="C451" s="250"/>
      <c r="D451" s="232"/>
      <c r="E451" s="231" t="s">
        <v>35</v>
      </c>
      <c r="F451" s="251">
        <f t="shared" si="30"/>
        <v>7.925510371400557</v>
      </c>
      <c r="G451" s="6"/>
      <c r="H451" s="6"/>
      <c r="I451" s="6"/>
      <c r="J451" s="6"/>
      <c r="K451" s="6"/>
      <c r="L451" s="6"/>
      <c r="M451" s="6"/>
    </row>
    <row r="452" spans="1:13" ht="25.5">
      <c r="A452" s="6"/>
      <c r="B452" s="216"/>
      <c r="C452" s="250"/>
      <c r="D452" s="232"/>
      <c r="E452" s="231" t="s">
        <v>36</v>
      </c>
      <c r="F452" s="251">
        <f t="shared" si="30"/>
        <v>5.283673580933704</v>
      </c>
      <c r="G452" s="6"/>
      <c r="H452" s="6"/>
      <c r="I452" s="6"/>
      <c r="J452" s="6"/>
      <c r="K452" s="6"/>
      <c r="L452" s="6"/>
      <c r="M452" s="6"/>
    </row>
    <row r="453" spans="1:13" ht="12.75">
      <c r="A453" s="6"/>
      <c r="B453" s="216"/>
      <c r="C453" s="250"/>
      <c r="D453" s="232"/>
      <c r="E453" s="231" t="s">
        <v>37</v>
      </c>
      <c r="F453" s="251">
        <f t="shared" si="30"/>
        <v>5.283673580933704</v>
      </c>
      <c r="G453" s="6"/>
      <c r="H453" s="6"/>
      <c r="I453" s="6"/>
      <c r="J453" s="6"/>
      <c r="K453" s="6"/>
      <c r="L453" s="6"/>
      <c r="M453" s="6"/>
    </row>
    <row r="454" spans="1:13" ht="12.75">
      <c r="A454" s="6"/>
      <c r="B454" s="216"/>
      <c r="C454" s="250"/>
      <c r="D454" s="232"/>
      <c r="E454" s="231" t="s">
        <v>38</v>
      </c>
      <c r="F454" s="251">
        <f t="shared" si="30"/>
        <v>1.320918395233426</v>
      </c>
      <c r="G454" s="6"/>
      <c r="H454" s="6"/>
      <c r="I454" s="6"/>
      <c r="J454" s="6"/>
      <c r="K454" s="6"/>
      <c r="L454" s="6"/>
      <c r="M454" s="6"/>
    </row>
    <row r="455" spans="1:13" ht="12.75">
      <c r="A455" s="6"/>
      <c r="B455" s="216"/>
      <c r="C455" s="250"/>
      <c r="D455" s="232"/>
      <c r="E455" s="231" t="s">
        <v>39</v>
      </c>
      <c r="F455" s="251">
        <f t="shared" si="30"/>
        <v>3.9627551857002783</v>
      </c>
      <c r="G455" s="6"/>
      <c r="H455" s="6"/>
      <c r="I455" s="6"/>
      <c r="J455" s="6"/>
      <c r="K455" s="6"/>
      <c r="L455" s="6"/>
      <c r="M455" s="6"/>
    </row>
    <row r="456" spans="1:13" ht="13.5" thickBot="1">
      <c r="A456" s="6"/>
      <c r="B456" s="218"/>
      <c r="C456" s="252"/>
      <c r="D456" s="234"/>
      <c r="E456" s="233" t="s">
        <v>240</v>
      </c>
      <c r="F456" s="253">
        <f>G340</f>
        <v>42.26938864746963</v>
      </c>
      <c r="G456" s="6"/>
      <c r="H456" s="6"/>
      <c r="I456" s="6"/>
      <c r="J456" s="6"/>
      <c r="K456" s="6"/>
      <c r="L456" s="6"/>
      <c r="M456" s="6"/>
    </row>
    <row r="457" spans="1:13" ht="13.5" thickBot="1">
      <c r="A457" s="6"/>
      <c r="B457" s="205"/>
      <c r="C457" s="254"/>
      <c r="D457" s="236"/>
      <c r="E457" s="236"/>
      <c r="F457" s="245"/>
      <c r="G457" s="6"/>
      <c r="H457" s="6"/>
      <c r="I457" s="6"/>
      <c r="J457" s="6"/>
      <c r="K457" s="6"/>
      <c r="L457" s="6"/>
      <c r="M457" s="6"/>
    </row>
    <row r="458" spans="1:13" ht="12.75" customHeight="1">
      <c r="A458" s="6"/>
      <c r="B458" s="267" t="s">
        <v>224</v>
      </c>
      <c r="C458" s="268"/>
      <c r="D458" s="268"/>
      <c r="E458" s="268"/>
      <c r="F458" s="269"/>
      <c r="G458" s="202"/>
      <c r="H458" s="202"/>
      <c r="I458" s="6"/>
      <c r="J458" s="6"/>
      <c r="K458" s="6"/>
      <c r="L458" s="6"/>
      <c r="M458" s="6"/>
    </row>
    <row r="459" spans="1:13" ht="12.75">
      <c r="A459" s="6"/>
      <c r="B459" s="246"/>
      <c r="C459" s="242"/>
      <c r="D459" s="247"/>
      <c r="E459" s="247"/>
      <c r="F459" s="255"/>
      <c r="G459" s="204"/>
      <c r="H459" s="204"/>
      <c r="I459" s="6"/>
      <c r="J459" s="6"/>
      <c r="K459" s="6"/>
      <c r="L459" s="6"/>
      <c r="M459" s="6"/>
    </row>
    <row r="460" spans="1:13" ht="25.5">
      <c r="A460" s="6"/>
      <c r="B460" s="224" t="s">
        <v>243</v>
      </c>
      <c r="C460" s="228">
        <f>I158</f>
        <v>97.88348149529752</v>
      </c>
      <c r="D460" s="223" t="s">
        <v>244</v>
      </c>
      <c r="E460" s="229" t="s">
        <v>69</v>
      </c>
      <c r="F460" s="225">
        <f>E363</f>
        <v>4.8941740747648765</v>
      </c>
      <c r="G460" s="6"/>
      <c r="H460" s="6"/>
      <c r="I460" s="6"/>
      <c r="J460" s="6"/>
      <c r="K460" s="6"/>
      <c r="L460" s="6"/>
      <c r="M460" s="6"/>
    </row>
    <row r="461" spans="1:13" ht="12.75">
      <c r="A461" s="6"/>
      <c r="B461" s="216"/>
      <c r="C461" s="250"/>
      <c r="D461" s="232"/>
      <c r="E461" s="231" t="s">
        <v>70</v>
      </c>
      <c r="F461" s="226">
        <f>E364</f>
        <v>9.788348149529753</v>
      </c>
      <c r="G461" s="6"/>
      <c r="H461" s="6"/>
      <c r="I461" s="6"/>
      <c r="J461" s="6"/>
      <c r="K461" s="6"/>
      <c r="L461" s="6"/>
      <c r="M461" s="6"/>
    </row>
    <row r="462" spans="1:13" ht="25.5">
      <c r="A462" s="6"/>
      <c r="B462" s="216"/>
      <c r="C462" s="250"/>
      <c r="D462" s="232"/>
      <c r="E462" s="231" t="s">
        <v>36</v>
      </c>
      <c r="F462" s="226">
        <f>E367</f>
        <v>3.2627827165099172</v>
      </c>
      <c r="G462" s="6"/>
      <c r="H462" s="6"/>
      <c r="I462" s="6"/>
      <c r="J462" s="6"/>
      <c r="K462" s="6"/>
      <c r="L462" s="6"/>
      <c r="M462" s="6"/>
    </row>
    <row r="463" spans="1:13" ht="12.75">
      <c r="A463" s="6"/>
      <c r="B463" s="216"/>
      <c r="C463" s="250"/>
      <c r="D463" s="232"/>
      <c r="E463" s="231" t="s">
        <v>37</v>
      </c>
      <c r="F463" s="226">
        <f>E368</f>
        <v>2.4470870373824383</v>
      </c>
      <c r="G463" s="6"/>
      <c r="H463" s="6"/>
      <c r="I463" s="6"/>
      <c r="J463" s="6"/>
      <c r="K463" s="6"/>
      <c r="L463" s="6"/>
      <c r="M463" s="6"/>
    </row>
    <row r="464" spans="1:13" ht="12.75">
      <c r="A464" s="6"/>
      <c r="B464" s="216"/>
      <c r="C464" s="250"/>
      <c r="D464" s="232"/>
      <c r="E464" s="231" t="s">
        <v>38</v>
      </c>
      <c r="F464" s="226">
        <f>E369</f>
        <v>2.4470870373824383</v>
      </c>
      <c r="G464" s="6"/>
      <c r="H464" s="6"/>
      <c r="I464" s="6"/>
      <c r="J464" s="6"/>
      <c r="K464" s="6"/>
      <c r="L464" s="6"/>
      <c r="M464" s="6"/>
    </row>
    <row r="465" spans="1:13" ht="12.75">
      <c r="A465" s="6"/>
      <c r="B465" s="216"/>
      <c r="C465" s="250"/>
      <c r="D465" s="232"/>
      <c r="E465" s="231" t="s">
        <v>39</v>
      </c>
      <c r="F465" s="226">
        <f>E370</f>
        <v>1.6313913582549586</v>
      </c>
      <c r="G465" s="6"/>
      <c r="H465" s="6"/>
      <c r="I465" s="6"/>
      <c r="J465" s="6"/>
      <c r="K465" s="6"/>
      <c r="L465" s="6"/>
      <c r="M465" s="6"/>
    </row>
    <row r="466" spans="1:13" ht="13.5" thickBot="1">
      <c r="A466" s="6"/>
      <c r="B466" s="218"/>
      <c r="C466" s="252"/>
      <c r="D466" s="234"/>
      <c r="E466" s="233" t="s">
        <v>240</v>
      </c>
      <c r="F466" s="227">
        <f>E372</f>
        <v>24.470870373824383</v>
      </c>
      <c r="G466" s="6"/>
      <c r="H466" s="6"/>
      <c r="I466" s="6"/>
      <c r="J466" s="6"/>
      <c r="K466" s="6"/>
      <c r="L466" s="6"/>
      <c r="M466" s="6"/>
    </row>
    <row r="467" spans="1:13" ht="13.5" thickBot="1">
      <c r="A467" s="6"/>
      <c r="B467" s="205"/>
      <c r="C467" s="254"/>
      <c r="D467" s="236"/>
      <c r="E467" s="236"/>
      <c r="F467" s="256"/>
      <c r="G467" s="6"/>
      <c r="H467" s="6"/>
      <c r="I467" s="6"/>
      <c r="J467" s="6"/>
      <c r="K467" s="6"/>
      <c r="L467" s="6"/>
      <c r="M467" s="6"/>
    </row>
    <row r="468" spans="1:13" ht="12.75" customHeight="1">
      <c r="A468" s="6"/>
      <c r="B468" s="267" t="s">
        <v>227</v>
      </c>
      <c r="C468" s="268"/>
      <c r="D468" s="268"/>
      <c r="E468" s="268"/>
      <c r="F468" s="269"/>
      <c r="G468" s="202"/>
      <c r="H468" s="202"/>
      <c r="I468" s="6"/>
      <c r="J468" s="6"/>
      <c r="K468" s="6"/>
      <c r="L468" s="6"/>
      <c r="M468" s="6"/>
    </row>
    <row r="469" spans="1:13" ht="12.75">
      <c r="A469" s="6"/>
      <c r="B469" s="246"/>
      <c r="C469" s="242"/>
      <c r="D469" s="247"/>
      <c r="E469" s="247"/>
      <c r="F469" s="248"/>
      <c r="G469" s="204"/>
      <c r="H469" s="204"/>
      <c r="I469" s="6"/>
      <c r="J469" s="6"/>
      <c r="K469" s="6"/>
      <c r="L469" s="6"/>
      <c r="M469" s="6"/>
    </row>
    <row r="470" spans="1:13" ht="38.25">
      <c r="A470" s="6"/>
      <c r="B470" s="224" t="s">
        <v>245</v>
      </c>
      <c r="C470" s="228">
        <f>H183</f>
        <v>190.73100313226666</v>
      </c>
      <c r="D470" s="223" t="s">
        <v>244</v>
      </c>
      <c r="E470" s="229" t="s">
        <v>70</v>
      </c>
      <c r="F470" s="225">
        <f>I332</f>
        <v>6.357700104408889</v>
      </c>
      <c r="G470" s="6"/>
      <c r="H470" s="6"/>
      <c r="I470" s="6"/>
      <c r="J470" s="6"/>
      <c r="K470" s="6"/>
      <c r="L470" s="6"/>
      <c r="M470" s="6"/>
    </row>
    <row r="471" spans="1:13" ht="25.5">
      <c r="A471" s="6"/>
      <c r="B471" s="257"/>
      <c r="C471" s="250"/>
      <c r="D471" s="232"/>
      <c r="E471" s="231" t="s">
        <v>36</v>
      </c>
      <c r="F471" s="226">
        <f>I335</f>
        <v>6.357700104408889</v>
      </c>
      <c r="G471" s="6"/>
      <c r="H471" s="6"/>
      <c r="I471" s="6"/>
      <c r="J471" s="6"/>
      <c r="K471" s="6"/>
      <c r="L471" s="6"/>
      <c r="M471" s="6"/>
    </row>
    <row r="472" spans="1:13" ht="12.75">
      <c r="A472" s="6"/>
      <c r="B472" s="257"/>
      <c r="C472" s="250"/>
      <c r="D472" s="232"/>
      <c r="E472" s="231" t="s">
        <v>37</v>
      </c>
      <c r="F472" s="226">
        <f>I336</f>
        <v>4.238466736272593</v>
      </c>
      <c r="G472" s="6"/>
      <c r="H472" s="6"/>
      <c r="I472" s="6"/>
      <c r="J472" s="6"/>
      <c r="K472" s="6"/>
      <c r="L472" s="6"/>
      <c r="M472" s="6"/>
    </row>
    <row r="473" spans="1:13" ht="12.75">
      <c r="A473" s="6"/>
      <c r="B473" s="257"/>
      <c r="C473" s="250"/>
      <c r="D473" s="232"/>
      <c r="E473" s="231" t="s">
        <v>38</v>
      </c>
      <c r="F473" s="226">
        <f>I337</f>
        <v>4.238466736272593</v>
      </c>
      <c r="G473" s="6"/>
      <c r="H473" s="6"/>
      <c r="I473" s="6"/>
      <c r="J473" s="6"/>
      <c r="K473" s="6"/>
      <c r="L473" s="6"/>
      <c r="M473" s="6"/>
    </row>
    <row r="474" spans="1:13" ht="13.5" thickBot="1">
      <c r="A474" s="6"/>
      <c r="B474" s="243"/>
      <c r="C474" s="252"/>
      <c r="D474" s="234"/>
      <c r="E474" s="233" t="s">
        <v>240</v>
      </c>
      <c r="F474" s="227">
        <f>I340</f>
        <v>21.192333681362964</v>
      </c>
      <c r="G474" s="6"/>
      <c r="H474" s="6"/>
      <c r="I474" s="6"/>
      <c r="J474" s="6"/>
      <c r="K474" s="6"/>
      <c r="L474" s="6"/>
      <c r="M474" s="6"/>
    </row>
    <row r="475" spans="1:13" ht="13.5" thickBot="1">
      <c r="A475" s="6"/>
      <c r="B475" s="236"/>
      <c r="C475" s="254"/>
      <c r="D475" s="236"/>
      <c r="E475" s="236"/>
      <c r="F475" s="256"/>
      <c r="G475" s="6"/>
      <c r="H475" s="6"/>
      <c r="I475" s="6"/>
      <c r="J475" s="6"/>
      <c r="K475" s="6"/>
      <c r="L475" s="6"/>
      <c r="M475" s="6"/>
    </row>
    <row r="476" spans="1:13" ht="12.75" customHeight="1">
      <c r="A476" s="6"/>
      <c r="B476" s="267" t="s">
        <v>228</v>
      </c>
      <c r="C476" s="268"/>
      <c r="D476" s="268"/>
      <c r="E476" s="268"/>
      <c r="F476" s="269"/>
      <c r="G476" s="202"/>
      <c r="H476" s="202"/>
      <c r="I476" s="6"/>
      <c r="J476" s="6"/>
      <c r="K476" s="6"/>
      <c r="L476" s="6"/>
      <c r="M476" s="6"/>
    </row>
    <row r="477" spans="1:13" ht="12.75">
      <c r="A477" s="6"/>
      <c r="B477" s="246"/>
      <c r="C477" s="242"/>
      <c r="D477" s="247"/>
      <c r="E477" s="247"/>
      <c r="F477" s="248"/>
      <c r="G477" s="204"/>
      <c r="H477" s="204"/>
      <c r="I477" s="6"/>
      <c r="J477" s="6"/>
      <c r="K477" s="6"/>
      <c r="L477" s="6"/>
      <c r="M477" s="6"/>
    </row>
    <row r="478" spans="1:13" ht="38.25">
      <c r="A478" s="6"/>
      <c r="B478" s="224" t="s">
        <v>229</v>
      </c>
      <c r="C478" s="228">
        <f>C295</f>
        <v>30</v>
      </c>
      <c r="D478" s="223" t="s">
        <v>244</v>
      </c>
      <c r="E478" s="229" t="s">
        <v>69</v>
      </c>
      <c r="F478" s="225">
        <f aca="true" t="shared" si="31" ref="F478:F485">K331</f>
        <v>0</v>
      </c>
      <c r="G478" s="6"/>
      <c r="H478" s="6"/>
      <c r="I478" s="6"/>
      <c r="J478" s="6"/>
      <c r="K478" s="6"/>
      <c r="L478" s="6"/>
      <c r="M478" s="6"/>
    </row>
    <row r="479" spans="1:13" ht="12.75">
      <c r="A479" s="6"/>
      <c r="B479" s="257"/>
      <c r="C479" s="231"/>
      <c r="D479" s="232"/>
      <c r="E479" s="231" t="s">
        <v>70</v>
      </c>
      <c r="F479" s="226">
        <f t="shared" si="31"/>
        <v>1.6</v>
      </c>
      <c r="G479" s="6"/>
      <c r="H479" s="6"/>
      <c r="I479" s="6"/>
      <c r="J479" s="6"/>
      <c r="K479" s="6"/>
      <c r="L479" s="6"/>
      <c r="M479" s="6"/>
    </row>
    <row r="480" spans="1:13" ht="12.75">
      <c r="A480" s="6"/>
      <c r="B480" s="246"/>
      <c r="C480" s="258"/>
      <c r="D480" s="259"/>
      <c r="E480" s="231" t="s">
        <v>34</v>
      </c>
      <c r="F480" s="226">
        <f t="shared" si="31"/>
        <v>0</v>
      </c>
      <c r="G480" s="6"/>
      <c r="H480" s="6"/>
      <c r="I480" s="6"/>
      <c r="J480" s="6"/>
      <c r="K480" s="6"/>
      <c r="L480" s="6"/>
      <c r="M480" s="6"/>
    </row>
    <row r="481" spans="1:13" ht="12.75">
      <c r="A481" s="6"/>
      <c r="B481" s="246"/>
      <c r="C481" s="258"/>
      <c r="D481" s="259"/>
      <c r="E481" s="231" t="s">
        <v>35</v>
      </c>
      <c r="F481" s="226">
        <f t="shared" si="31"/>
        <v>0</v>
      </c>
      <c r="G481" s="6"/>
      <c r="H481" s="6"/>
      <c r="I481" s="6"/>
      <c r="J481" s="6"/>
      <c r="K481" s="6"/>
      <c r="L481" s="6"/>
      <c r="M481" s="6"/>
    </row>
    <row r="482" spans="1:13" ht="25.5">
      <c r="A482" s="6"/>
      <c r="B482" s="246"/>
      <c r="C482" s="258"/>
      <c r="D482" s="259"/>
      <c r="E482" s="231" t="s">
        <v>36</v>
      </c>
      <c r="F482" s="226">
        <f t="shared" si="31"/>
        <v>1.6</v>
      </c>
      <c r="G482" s="6"/>
      <c r="H482" s="6"/>
      <c r="I482" s="6"/>
      <c r="J482" s="6"/>
      <c r="K482" s="6"/>
      <c r="L482" s="6"/>
      <c r="M482" s="6"/>
    </row>
    <row r="483" spans="1:13" ht="12.75">
      <c r="A483" s="6"/>
      <c r="B483" s="246"/>
      <c r="C483" s="258"/>
      <c r="D483" s="259"/>
      <c r="E483" s="231" t="s">
        <v>37</v>
      </c>
      <c r="F483" s="226">
        <f t="shared" si="31"/>
        <v>1.6</v>
      </c>
      <c r="G483" s="6"/>
      <c r="H483" s="6"/>
      <c r="I483" s="6"/>
      <c r="J483" s="6"/>
      <c r="K483" s="6"/>
      <c r="L483" s="6"/>
      <c r="M483" s="6"/>
    </row>
    <row r="484" spans="1:13" ht="12.75">
      <c r="A484" s="6"/>
      <c r="B484" s="246"/>
      <c r="C484" s="258"/>
      <c r="D484" s="259"/>
      <c r="E484" s="231" t="s">
        <v>38</v>
      </c>
      <c r="F484" s="226">
        <f t="shared" si="31"/>
        <v>1.6</v>
      </c>
      <c r="G484" s="6"/>
      <c r="H484" s="6"/>
      <c r="I484" s="6"/>
      <c r="J484" s="6"/>
      <c r="K484" s="6"/>
      <c r="L484" s="6"/>
      <c r="M484" s="6"/>
    </row>
    <row r="485" spans="1:13" ht="12.75">
      <c r="A485" s="6"/>
      <c r="B485" s="246"/>
      <c r="C485" s="258"/>
      <c r="D485" s="259"/>
      <c r="E485" s="231" t="s">
        <v>39</v>
      </c>
      <c r="F485" s="226">
        <f t="shared" si="31"/>
        <v>0</v>
      </c>
      <c r="G485" s="6"/>
      <c r="H485" s="6"/>
      <c r="I485" s="6"/>
      <c r="J485" s="6"/>
      <c r="K485" s="6"/>
      <c r="L485" s="6"/>
      <c r="M485" s="6"/>
    </row>
    <row r="486" spans="1:13" ht="13.5" thickBot="1">
      <c r="A486" s="6"/>
      <c r="B486" s="260"/>
      <c r="C486" s="261"/>
      <c r="D486" s="262"/>
      <c r="E486" s="233" t="s">
        <v>240</v>
      </c>
      <c r="F486" s="227">
        <f>K340</f>
        <v>6.4</v>
      </c>
      <c r="G486" s="6"/>
      <c r="H486" s="6"/>
      <c r="I486" s="6"/>
      <c r="J486" s="6"/>
      <c r="K486" s="6"/>
      <c r="L486" s="6"/>
      <c r="M486" s="6"/>
    </row>
    <row r="487" spans="1:13" ht="12.7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</row>
  </sheetData>
  <sheetProtection password="DEA3" sheet="1" objects="1" scenarios="1" selectLockedCells="1"/>
  <mergeCells count="12">
    <mergeCell ref="B406:F406"/>
    <mergeCell ref="B446:F446"/>
    <mergeCell ref="B458:F458"/>
    <mergeCell ref="B468:F468"/>
    <mergeCell ref="B412:C412"/>
    <mergeCell ref="B408:D408"/>
    <mergeCell ref="B409:E409"/>
    <mergeCell ref="B411:E411"/>
    <mergeCell ref="B476:F476"/>
    <mergeCell ref="B415:F415"/>
    <mergeCell ref="B427:F427"/>
    <mergeCell ref="B435:F435"/>
  </mergeCells>
  <printOptions/>
  <pageMargins left="0.29" right="0.46" top="1" bottom="0.9" header="0.5" footer="0.5"/>
  <pageSetup horizontalDpi="300" verticalDpi="300" orientation="landscape" paperSize="9" scale="95" r:id="rId1"/>
  <headerFooter alignWithMargins="0">
    <oddHeader>&amp;LDraft document - do not cite</oddHeader>
    <oddFooter>&amp;CPage &amp;P</oddFooter>
  </headerFooter>
  <rowBreaks count="14" manualBreakCount="14">
    <brk id="67" max="255" man="1"/>
    <brk id="93" max="255" man="1"/>
    <brk id="115" max="255" man="1"/>
    <brk id="137" max="255" man="1"/>
    <brk id="162" max="255" man="1"/>
    <brk id="186" max="255" man="1"/>
    <brk id="222" max="255" man="1"/>
    <brk id="240" max="255" man="1"/>
    <brk id="270" max="255" man="1"/>
    <brk id="303" max="255" man="1"/>
    <brk id="314" max="255" man="1"/>
    <brk id="341" max="255" man="1"/>
    <brk id="357" max="255" man="1"/>
    <brk id="3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Packard Bell NEC,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Packard Bell NEC, Inc.</dc:creator>
  <cp:keywords/>
  <dc:description/>
  <cp:lastModifiedBy>Lund</cp:lastModifiedBy>
  <cp:lastPrinted>2005-01-22T18:10:26Z</cp:lastPrinted>
  <dcterms:created xsi:type="dcterms:W3CDTF">2003-02-24T12:25:33Z</dcterms:created>
  <dcterms:modified xsi:type="dcterms:W3CDTF">2005-01-24T11:12:13Z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1631686286</vt:i4>
  </property>
  <property fmtid="{D5CDD505-2E9C-101B-9397-08002B2CF9AE}" pid="3" name="_EmailSubject">
    <vt:lpwstr>Terms of tender</vt:lpwstr>
  </property>
  <property fmtid="{D5CDD505-2E9C-101B-9397-08002B2CF9AE}" pid="4" name="_AuthorEmail">
    <vt:lpwstr>crick.lund@iafrica.com</vt:lpwstr>
  </property>
  <property fmtid="{D5CDD505-2E9C-101B-9397-08002B2CF9AE}" pid="5" name="_AuthorEmailDisplayName">
    <vt:lpwstr>Crick Lund</vt:lpwstr>
  </property>
  <property fmtid="{D5CDD505-2E9C-101B-9397-08002B2CF9AE}" pid="6" name="_PreviousAdHocReviewCycleID">
    <vt:i4>1800375887</vt:i4>
  </property>
  <property fmtid="{D5CDD505-2E9C-101B-9397-08002B2CF9AE}" pid="7" name="_ReviewingToolsShownOnce">
    <vt:lpwstr/>
  </property>
</Properties>
</file>